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44.xml" ContentType="application/vnd.openxmlformats-officedocument.drawingml.chart+xml"/>
  <Override PartName="/xl/charts/chart43.xml" ContentType="application/vnd.openxmlformats-officedocument.drawingml.chart+xml"/>
  <Override PartName="/xl/drawings/drawing11.xml" ContentType="application/vnd.openxmlformats-officedocument.drawing+xml"/>
  <Override PartName="/xl/charts/chart42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2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41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4.xml" ContentType="application/vnd.openxmlformats-officedocument.drawingml.chart+xml"/>
  <Override PartName="/xl/charts/chart33.xml" ContentType="application/vnd.openxmlformats-officedocument.drawingml.chart+xml"/>
  <Override PartName="/xl/charts/chart32.xml" ContentType="application/vnd.openxmlformats-officedocument.drawingml.chart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worksheets/sheet13.xml" ContentType="application/vnd.openxmlformats-officedocument.spreadsheetml.workshee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charts/chart26.xml" ContentType="application/vnd.openxmlformats-officedocument.drawingml.chart+xml"/>
  <Override PartName="/xl/drawings/drawing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worksheets/sheet12.xml" ContentType="application/vnd.openxmlformats-officedocument.spreadsheetml.workshee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worksheets/sheet7.xml" ContentType="application/vnd.openxmlformats-officedocument.spreadsheetml.workshee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-90" windowWidth="18195" windowHeight="10950" activeTab="2"/>
  </bookViews>
  <sheets>
    <sheet name="WSO" sheetId="5" r:id="rId1"/>
    <sheet name="WRM" sheetId="4" r:id="rId2"/>
    <sheet name="CFO" sheetId="6" r:id="rId3"/>
    <sheet name="HR" sheetId="9" r:id="rId4"/>
    <sheet name="ENG" sheetId="10" r:id="rId5"/>
    <sheet name="RPDM" sheetId="11" r:id="rId6"/>
    <sheet name="Ext Aff" sheetId="13" r:id="rId7"/>
    <sheet name="BT" sheetId="14" r:id="rId8"/>
    <sheet name="Ethics" sheetId="15" r:id="rId9"/>
    <sheet name="Audit" sheetId="16" r:id="rId10"/>
    <sheet name="GM" sheetId="17" r:id="rId11"/>
    <sheet name="Legal" sheetId="18" r:id="rId12"/>
    <sheet name="Sheet4" sheetId="7" r:id="rId13"/>
  </sheets>
  <calcPr calcId="145621"/>
</workbook>
</file>

<file path=xl/calcChain.xml><?xml version="1.0" encoding="utf-8"?>
<calcChain xmlns="http://schemas.openxmlformats.org/spreadsheetml/2006/main">
  <c r="D57" i="6" l="1"/>
  <c r="E57" i="6"/>
  <c r="F57" i="6"/>
  <c r="F61" i="6" s="1"/>
  <c r="G57" i="6"/>
  <c r="G61" i="6" s="1"/>
  <c r="D58" i="6"/>
  <c r="E58" i="6"/>
  <c r="F58" i="6"/>
  <c r="G58" i="6"/>
  <c r="D59" i="6"/>
  <c r="E59" i="6"/>
  <c r="F59" i="6"/>
  <c r="G59" i="6"/>
  <c r="D60" i="6"/>
  <c r="E60" i="6"/>
  <c r="F60" i="6"/>
  <c r="G60" i="6"/>
  <c r="E61" i="6"/>
  <c r="D61" i="6"/>
  <c r="C61" i="6"/>
  <c r="C57" i="6"/>
  <c r="C60" i="6"/>
  <c r="C59" i="6"/>
  <c r="C58" i="6"/>
  <c r="C34" i="5" l="1"/>
  <c r="C11" i="18"/>
  <c r="C10" i="18"/>
  <c r="C12" i="18" s="1"/>
  <c r="C5" i="18"/>
  <c r="C4" i="18"/>
  <c r="C38" i="17"/>
  <c r="C37" i="17"/>
  <c r="H58" i="17"/>
  <c r="H53" i="17"/>
  <c r="D53" i="17"/>
  <c r="F53" i="17"/>
  <c r="F51" i="17"/>
  <c r="F50" i="17"/>
  <c r="C22" i="17"/>
  <c r="C21" i="17"/>
  <c r="C36" i="17"/>
  <c r="C35" i="17"/>
  <c r="C20" i="17"/>
  <c r="C19" i="17"/>
  <c r="C12" i="17"/>
  <c r="C11" i="17"/>
  <c r="C10" i="17"/>
  <c r="C6" i="17"/>
  <c r="C5" i="17"/>
  <c r="C4" i="17"/>
  <c r="C6" i="18" l="1"/>
  <c r="C7" i="18" s="1"/>
  <c r="C13" i="18"/>
  <c r="C39" i="17"/>
  <c r="C7" i="17"/>
  <c r="C23" i="17"/>
  <c r="C13" i="17"/>
  <c r="H53" i="16"/>
  <c r="F53" i="16"/>
  <c r="D53" i="16"/>
  <c r="C39" i="16"/>
  <c r="C37" i="16"/>
  <c r="C38" i="16" s="1"/>
  <c r="C36" i="16"/>
  <c r="C24" i="16"/>
  <c r="C23" i="16" s="1"/>
  <c r="C22" i="16"/>
  <c r="C21" i="16"/>
  <c r="C14" i="16"/>
  <c r="C13" i="16"/>
  <c r="C15" i="16" s="1"/>
  <c r="C12" i="16"/>
  <c r="C11" i="16"/>
  <c r="C7" i="16"/>
  <c r="C6" i="16"/>
  <c r="C5" i="16"/>
  <c r="C4" i="16"/>
  <c r="C8" i="16" s="1"/>
  <c r="C38" i="15"/>
  <c r="C39" i="15"/>
  <c r="C23" i="15"/>
  <c r="C24" i="15"/>
  <c r="H53" i="15"/>
  <c r="F53" i="15"/>
  <c r="D53" i="15"/>
  <c r="C37" i="15"/>
  <c r="C36" i="15"/>
  <c r="C22" i="15"/>
  <c r="C21" i="15"/>
  <c r="C14" i="15"/>
  <c r="C13" i="15"/>
  <c r="C12" i="15"/>
  <c r="C15" i="15" s="1"/>
  <c r="C11" i="15"/>
  <c r="C7" i="15"/>
  <c r="C6" i="15"/>
  <c r="C5" i="15"/>
  <c r="C4" i="15"/>
  <c r="C8" i="15" s="1"/>
  <c r="H70" i="14" l="1"/>
  <c r="I70" i="14"/>
  <c r="J70" i="14"/>
  <c r="G70" i="14"/>
  <c r="F70" i="14"/>
  <c r="E70" i="14"/>
  <c r="D70" i="14"/>
  <c r="C70" i="14"/>
  <c r="C8" i="14"/>
  <c r="C41" i="14"/>
  <c r="C40" i="14"/>
  <c r="C39" i="14"/>
  <c r="C38" i="14"/>
  <c r="C37" i="14"/>
  <c r="C36" i="14"/>
  <c r="C27" i="14"/>
  <c r="C26" i="14"/>
  <c r="C35" i="14"/>
  <c r="C25" i="14"/>
  <c r="C24" i="14"/>
  <c r="C23" i="14"/>
  <c r="C22" i="14"/>
  <c r="C21" i="14"/>
  <c r="C15" i="14" l="1"/>
  <c r="C42" i="14"/>
  <c r="C28" i="14"/>
  <c r="C43" i="13"/>
  <c r="C38" i="13"/>
  <c r="C42" i="13"/>
  <c r="C41" i="13"/>
  <c r="C40" i="13"/>
  <c r="C39" i="13"/>
  <c r="C27" i="13"/>
  <c r="C26" i="13"/>
  <c r="C25" i="13"/>
  <c r="C24" i="13"/>
  <c r="C23" i="13"/>
  <c r="C37" i="13"/>
  <c r="C36" i="13"/>
  <c r="C22" i="13"/>
  <c r="C28" i="13" s="1"/>
  <c r="C21" i="13"/>
  <c r="C14" i="13"/>
  <c r="C13" i="13"/>
  <c r="C12" i="13"/>
  <c r="C11" i="13"/>
  <c r="C7" i="13"/>
  <c r="C6" i="13"/>
  <c r="C5" i="13"/>
  <c r="C4" i="13"/>
  <c r="C43" i="5"/>
  <c r="C42" i="5"/>
  <c r="C41" i="5"/>
  <c r="C40" i="5"/>
  <c r="C39" i="5"/>
  <c r="C38" i="5"/>
  <c r="C33" i="5"/>
  <c r="C32" i="5"/>
  <c r="C31" i="5"/>
  <c r="C30" i="5"/>
  <c r="C29" i="5"/>
  <c r="D12" i="5"/>
  <c r="C17" i="5"/>
  <c r="C18" i="5"/>
  <c r="C19" i="5"/>
  <c r="C20" i="5"/>
  <c r="C21" i="5"/>
  <c r="C22" i="5"/>
  <c r="C23" i="5"/>
  <c r="C16" i="5"/>
  <c r="C5" i="5"/>
  <c r="C6" i="5"/>
  <c r="C7" i="5"/>
  <c r="C8" i="5"/>
  <c r="C9" i="5"/>
  <c r="C10" i="5"/>
  <c r="C11" i="5"/>
  <c r="C4" i="5"/>
  <c r="C31" i="4"/>
  <c r="C30" i="4"/>
  <c r="C29" i="4"/>
  <c r="C22" i="4"/>
  <c r="C21" i="4"/>
  <c r="C20" i="4"/>
  <c r="C15" i="4"/>
  <c r="C16" i="4"/>
  <c r="C14" i="4"/>
  <c r="C17" i="4" s="1"/>
  <c r="C6" i="4"/>
  <c r="C7" i="4"/>
  <c r="C5" i="4"/>
  <c r="C12" i="6"/>
  <c r="C13" i="6"/>
  <c r="C14" i="6"/>
  <c r="C11" i="6"/>
  <c r="C5" i="6"/>
  <c r="C6" i="6"/>
  <c r="C7" i="6"/>
  <c r="C4" i="6"/>
  <c r="C13" i="9"/>
  <c r="C15" i="9" s="1"/>
  <c r="C14" i="9"/>
  <c r="C12" i="9"/>
  <c r="C5" i="9"/>
  <c r="C6" i="9"/>
  <c r="C4" i="9"/>
  <c r="C7" i="9" s="1"/>
  <c r="C16" i="11"/>
  <c r="C13" i="10"/>
  <c r="C14" i="10"/>
  <c r="C15" i="10"/>
  <c r="C12" i="10"/>
  <c r="C5" i="10"/>
  <c r="C6" i="10"/>
  <c r="C7" i="10"/>
  <c r="C4" i="10"/>
  <c r="C23" i="10"/>
  <c r="C22" i="10"/>
  <c r="C21" i="10"/>
  <c r="C24" i="10"/>
  <c r="C8" i="6" l="1"/>
  <c r="C29" i="13"/>
  <c r="C15" i="13"/>
  <c r="C8" i="13"/>
  <c r="C44" i="13"/>
  <c r="C12" i="5"/>
  <c r="C24" i="5"/>
  <c r="C44" i="5"/>
  <c r="C35" i="5"/>
  <c r="C23" i="4"/>
  <c r="C8" i="4"/>
  <c r="C32" i="4"/>
  <c r="C15" i="6"/>
  <c r="C8" i="11"/>
  <c r="C24" i="11"/>
  <c r="C23" i="11"/>
  <c r="C22" i="11"/>
  <c r="C21" i="11"/>
  <c r="C31" i="11"/>
  <c r="C30" i="11"/>
  <c r="C29" i="11"/>
  <c r="C28" i="11"/>
  <c r="C25" i="11" l="1"/>
  <c r="C32" i="11"/>
  <c r="C30" i="10"/>
  <c r="C29" i="10"/>
  <c r="C28" i="10"/>
  <c r="C27" i="10"/>
  <c r="C23" i="9" l="1"/>
  <c r="C32" i="9"/>
  <c r="C24" i="9"/>
  <c r="C31" i="9"/>
  <c r="C30" i="9"/>
  <c r="C29" i="9"/>
  <c r="C22" i="9"/>
  <c r="C21" i="9"/>
  <c r="C33" i="9" l="1"/>
  <c r="C34" i="9" s="1"/>
  <c r="C25" i="9"/>
  <c r="C26" i="9" s="1"/>
  <c r="C31" i="6"/>
  <c r="C30" i="6"/>
  <c r="C22" i="6"/>
  <c r="C21" i="6"/>
  <c r="C23" i="6" l="1"/>
  <c r="C24" i="6" s="1"/>
  <c r="C32" i="6"/>
  <c r="C33" i="6" s="1"/>
</calcChain>
</file>

<file path=xl/sharedStrings.xml><?xml version="1.0" encoding="utf-8"?>
<sst xmlns="http://schemas.openxmlformats.org/spreadsheetml/2006/main" count="663" uniqueCount="110">
  <si>
    <t>2014-2015</t>
  </si>
  <si>
    <t>Office of Manager</t>
  </si>
  <si>
    <t>2015-2016</t>
  </si>
  <si>
    <t>Resource Planning &amp; Development</t>
  </si>
  <si>
    <t>Resource Implementation</t>
  </si>
  <si>
    <t>Professional Services</t>
  </si>
  <si>
    <t>Memberships &amp; Subscriptions</t>
  </si>
  <si>
    <t>Travel Expenses</t>
  </si>
  <si>
    <t>Grant / Donation Expense</t>
  </si>
  <si>
    <t>Graphics &amp; Reprographics</t>
  </si>
  <si>
    <t>Materials &amp; Supplies</t>
  </si>
  <si>
    <t>Contract Payments</t>
  </si>
  <si>
    <t>Communication Expenses</t>
  </si>
  <si>
    <t>Training &amp; Seminars Costs</t>
  </si>
  <si>
    <t>Other Accounts</t>
  </si>
  <si>
    <t>Total</t>
  </si>
  <si>
    <t>2014-15 Budget</t>
  </si>
  <si>
    <t>2015-16 Budget</t>
  </si>
  <si>
    <t>Water Treatment</t>
  </si>
  <si>
    <t>Water Quality</t>
  </si>
  <si>
    <t>Ops Support Services</t>
  </si>
  <si>
    <t>Water Conveyance &amp; Distribution</t>
  </si>
  <si>
    <t xml:space="preserve">Water Ops &amp; Planning </t>
  </si>
  <si>
    <t>Safety &amp; Environmental Svcs</t>
  </si>
  <si>
    <t>Power Ops &amp; Planning</t>
  </si>
  <si>
    <t>2014/15</t>
  </si>
  <si>
    <t>2015/16</t>
  </si>
  <si>
    <t>Outside Svcs - Non Prof/Maint</t>
  </si>
  <si>
    <t>Utilities Charges</t>
  </si>
  <si>
    <t>2012/13 Actual</t>
  </si>
  <si>
    <t>2013/14 Budget</t>
  </si>
  <si>
    <t>2014/15 Budget</t>
  </si>
  <si>
    <t>Change from 2013/14</t>
  </si>
  <si>
    <t>2015/16 Budget</t>
  </si>
  <si>
    <t>Change from 2014/15</t>
  </si>
  <si>
    <t>Total Salaries and Benefits</t>
  </si>
  <si>
    <t>Direct charges to Capital</t>
  </si>
  <si>
    <t>O&amp;M Salaries &amp; Benefits</t>
  </si>
  <si>
    <r>
      <t xml:space="preserve">     </t>
    </r>
    <r>
      <rPr>
        <sz val="8"/>
        <color theme="1"/>
        <rFont val="Cambria"/>
        <family val="1"/>
      </rPr>
      <t>% Change</t>
    </r>
  </si>
  <si>
    <t>Subsidies &amp; Incentives</t>
  </si>
  <si>
    <t>Total O&amp;M</t>
  </si>
  <si>
    <t>Note – Totals may not foot due to rounding.</t>
  </si>
  <si>
    <t>2013/14</t>
  </si>
  <si>
    <t>Budget</t>
  </si>
  <si>
    <t>Chief Financial Officer</t>
  </si>
  <si>
    <t>Budget and Financial Planning</t>
  </si>
  <si>
    <t>Treasury/Debt Management</t>
  </si>
  <si>
    <t>Controller</t>
  </si>
  <si>
    <t>Insurance Premiums</t>
  </si>
  <si>
    <t>Outside Services – Non Professional / Maintenance</t>
  </si>
  <si>
    <t>Advertising</t>
  </si>
  <si>
    <t>O&amp;M Salaries and Benefits</t>
  </si>
  <si>
    <r>
      <t xml:space="preserve">Personnel Budget   </t>
    </r>
    <r>
      <rPr>
        <b/>
        <sz val="6"/>
        <color theme="1"/>
        <rFont val="Cambria"/>
        <family val="1"/>
      </rPr>
      <t>13/14            14/15            15/16</t>
    </r>
  </si>
  <si>
    <r>
      <t>Personnel Budget</t>
    </r>
    <r>
      <rPr>
        <b/>
        <sz val="7"/>
        <color theme="1"/>
        <rFont val="Cambria"/>
        <family val="1"/>
      </rPr>
      <t xml:space="preserve">      </t>
    </r>
    <r>
      <rPr>
        <b/>
        <sz val="6"/>
        <color theme="1"/>
        <rFont val="Cambria"/>
        <family val="1"/>
      </rPr>
      <t>13/14       14/15      15/16</t>
    </r>
  </si>
  <si>
    <t>Office Human Resources Group Manager</t>
  </si>
  <si>
    <t>Employee Relations</t>
  </si>
  <si>
    <t>Total Compensation</t>
  </si>
  <si>
    <t>Taxes &amp; Permits</t>
  </si>
  <si>
    <r>
      <t xml:space="preserve">Personnel </t>
    </r>
    <r>
      <rPr>
        <b/>
        <sz val="7"/>
        <color theme="1"/>
        <rFont val="Cambria"/>
        <family val="1"/>
      </rPr>
      <t xml:space="preserve"> </t>
    </r>
    <r>
      <rPr>
        <b/>
        <sz val="8"/>
        <color theme="1"/>
        <rFont val="Cambria"/>
        <family val="1"/>
      </rPr>
      <t>Budget</t>
    </r>
    <r>
      <rPr>
        <b/>
        <sz val="7"/>
        <color theme="1"/>
        <rFont val="Cambria"/>
        <family val="1"/>
      </rPr>
      <t xml:space="preserve"> </t>
    </r>
    <r>
      <rPr>
        <b/>
        <sz val="6"/>
        <color theme="1"/>
        <rFont val="Cambria"/>
        <family val="1"/>
      </rPr>
      <t xml:space="preserve">           13/14       14/15     15/16</t>
    </r>
  </si>
  <si>
    <t>Facility Development</t>
  </si>
  <si>
    <t>Infrastructure Reliability</t>
  </si>
  <si>
    <t>Program Management</t>
  </si>
  <si>
    <t xml:space="preserve">     % Change</t>
  </si>
  <si>
    <t>Outside Services - Non Professional / Maintenance</t>
  </si>
  <si>
    <t>Outside Services - Non Prof / Maint</t>
  </si>
  <si>
    <t>Outside Services – Non Professional/Maintenance</t>
  </si>
  <si>
    <t>Operating Equipment</t>
  </si>
  <si>
    <t>Total O&amp;M and Operating Equipment</t>
  </si>
  <si>
    <t>Operations Support Services</t>
  </si>
  <si>
    <t>Water Conveyance and Distribution</t>
  </si>
  <si>
    <t>Water Operations and Planning</t>
  </si>
  <si>
    <t>Safety and Environmental Services</t>
  </si>
  <si>
    <t>Power Operations and Planning</t>
  </si>
  <si>
    <t>Rents &amp; Leases</t>
  </si>
  <si>
    <t>Media &amp; Communications</t>
  </si>
  <si>
    <t>Conservation &amp; Community Services</t>
  </si>
  <si>
    <t>Legislative Services</t>
  </si>
  <si>
    <t>Outside Svcs – Non Prof/ Maint</t>
  </si>
  <si>
    <t>Repairs &amp; Maintenance  - Outside Services</t>
  </si>
  <si>
    <t>Rent &amp; Leases</t>
  </si>
  <si>
    <t>Repairs &amp; Maint - Outside Svcs</t>
  </si>
  <si>
    <t>Utilities</t>
  </si>
  <si>
    <t>Office of the Manager</t>
  </si>
  <si>
    <t>Administrative Services</t>
  </si>
  <si>
    <t>Information Technology</t>
  </si>
  <si>
    <t>Business Outreach</t>
  </si>
  <si>
    <t>Bay Delta Initiatives</t>
  </si>
  <si>
    <t>6.197,900</t>
  </si>
  <si>
    <t>Board of Directors</t>
  </si>
  <si>
    <t>Office of the General Manager</t>
  </si>
  <si>
    <t>2014/15 Actual</t>
  </si>
  <si>
    <t>2016/17 Proposed</t>
  </si>
  <si>
    <t>Change from 2015/16</t>
  </si>
  <si>
    <t>2017/18 Proposed</t>
  </si>
  <si>
    <t>Change from 2016/17</t>
  </si>
  <si>
    <t>Direct Charges to Capital</t>
  </si>
  <si>
    <t>% Change</t>
  </si>
  <si>
    <t xml:space="preserve"> </t>
  </si>
  <si>
    <t>-</t>
  </si>
  <si>
    <t>2016-17 Budget</t>
  </si>
  <si>
    <t>2017-18 Budget</t>
  </si>
  <si>
    <t>Pers. 15/16</t>
  </si>
  <si>
    <t>Pers. 16/17</t>
  </si>
  <si>
    <t>Pers. 17/18</t>
  </si>
  <si>
    <t>Budget and Financial Planning Section</t>
  </si>
  <si>
    <t>Chief Financial Officer (81041)</t>
  </si>
  <si>
    <t>Controller Section</t>
  </si>
  <si>
    <t>Treasury/Debt Mgmt Section</t>
  </si>
  <si>
    <t>2016/17</t>
  </si>
  <si>
    <t>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</si>
</sst>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9"/>
      <color theme="1"/>
      <name val="Cambria"/>
      <family val="1"/>
    </font>
    <font>
      <sz val="8"/>
      <color theme="1"/>
      <name val="Cambria"/>
      <family val="1"/>
    </font>
    <font>
      <i/>
      <sz val="8"/>
      <color theme="1"/>
      <name val="Cambria"/>
      <family val="1"/>
    </font>
    <font>
      <b/>
      <sz val="8"/>
      <color theme="1"/>
      <name val="Cambria"/>
      <family val="1"/>
    </font>
    <font>
      <sz val="9"/>
      <color theme="1"/>
      <name val="Cambria"/>
      <family val="1"/>
    </font>
    <font>
      <b/>
      <sz val="6"/>
      <color theme="1"/>
      <name val="Cambria"/>
      <family val="1"/>
    </font>
    <font>
      <sz val="7"/>
      <color theme="1"/>
      <name val="Cambria"/>
      <family val="1"/>
    </font>
    <font>
      <b/>
      <sz val="7"/>
      <color theme="1"/>
      <name val="Cambria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418B5F"/>
      </bottom>
      <diagonal/>
    </border>
    <border>
      <left/>
      <right style="medium">
        <color rgb="FFC8E6DC"/>
      </right>
      <top/>
      <bottom style="medium">
        <color rgb="FFC8E6DC"/>
      </bottom>
      <diagonal/>
    </border>
    <border>
      <left/>
      <right/>
      <top/>
      <bottom style="medium">
        <color rgb="FFC8E6DC"/>
      </bottom>
      <diagonal/>
    </border>
    <border>
      <left/>
      <right style="medium">
        <color rgb="FFFFFFFF"/>
      </right>
      <top/>
      <bottom style="thick">
        <color rgb="FF418B5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418B5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thick">
        <color rgb="FF418B5F"/>
      </bottom>
      <diagonal/>
    </border>
    <border>
      <left style="medium">
        <color rgb="FFC8E6DC"/>
      </left>
      <right/>
      <top/>
      <bottom style="medium">
        <color rgb="FFC8E6DC"/>
      </bottom>
      <diagonal/>
    </border>
    <border>
      <left/>
      <right style="medium">
        <color rgb="FFC8E6DC"/>
      </right>
      <top style="thick">
        <color rgb="FF418B5F"/>
      </top>
      <bottom style="medium">
        <color rgb="FFC8E6DC"/>
      </bottom>
      <diagonal/>
    </border>
    <border>
      <left/>
      <right/>
      <top style="thick">
        <color rgb="FF418B5F"/>
      </top>
      <bottom style="medium">
        <color rgb="FFC8E6DC"/>
      </bottom>
      <diagonal/>
    </border>
    <border>
      <left style="medium">
        <color rgb="FFC8E6DC"/>
      </left>
      <right style="medium">
        <color rgb="FFC8E6DC"/>
      </right>
      <top style="thick">
        <color rgb="FF418B5F"/>
      </top>
      <bottom style="medium">
        <color rgb="FFC8E6DC"/>
      </bottom>
      <diagonal/>
    </border>
    <border>
      <left style="medium">
        <color rgb="FFC8E6DC"/>
      </left>
      <right style="medium">
        <color rgb="FFC8E6DC"/>
      </right>
      <top/>
      <bottom style="medium">
        <color rgb="FFC8E6DC"/>
      </bottom>
      <diagonal/>
    </border>
    <border>
      <left style="medium">
        <color rgb="FFC8E6DC"/>
      </left>
      <right/>
      <top style="thick">
        <color rgb="FF418B5F"/>
      </top>
      <bottom style="medium">
        <color rgb="FFC8E6DC"/>
      </bottom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 wrapText="1"/>
    </xf>
    <xf numFmtId="164" fontId="0" fillId="0" borderId="0" xfId="1" applyNumberFormat="1" applyFont="1" applyBorder="1"/>
    <xf numFmtId="0" fontId="0" fillId="0" borderId="0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0" fontId="4" fillId="0" borderId="3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0" fillId="0" borderId="0" xfId="0" applyFont="1"/>
    <xf numFmtId="3" fontId="0" fillId="0" borderId="3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0" fillId="0" borderId="0" xfId="0" applyNumberFormat="1"/>
    <xf numFmtId="3" fontId="0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164" fontId="0" fillId="0" borderId="0" xfId="1" quotePrefix="1" applyNumberFormat="1" applyFont="1"/>
    <xf numFmtId="0" fontId="2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9" fillId="0" borderId="0" xfId="0" applyNumberFormat="1" applyFont="1"/>
    <xf numFmtId="0" fontId="10" fillId="0" borderId="16" xfId="0" applyFont="1" applyBorder="1" applyAlignment="1">
      <alignment horizontal="right" vertical="center" wrapText="1"/>
    </xf>
    <xf numFmtId="3" fontId="9" fillId="0" borderId="12" xfId="0" applyNumberFormat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5" fontId="4" fillId="0" borderId="3" xfId="2" applyNumberFormat="1" applyFont="1" applyBorder="1" applyAlignment="1">
      <alignment horizontal="right" vertical="center" wrapText="1"/>
    </xf>
    <xf numFmtId="165" fontId="4" fillId="0" borderId="4" xfId="2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3" fontId="13" fillId="0" borderId="19" xfId="0" applyNumberFormat="1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587617172251419"/>
          <c:y val="2.07522867345092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491115946735514"/>
          <c:y val="0.27311625823001001"/>
          <c:w val="0.61253958736762881"/>
          <c:h val="0.69361204293505052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16514662082334047"/>
                  <c:y val="0.152726118103759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6673565104517449"/>
                  <c:y val="-0.203366701669907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0299220050004607"/>
                  <c:y val="-0.155909437990861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032805805106324E-2"/>
                  <c:y val="3.10786846013154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6.5281120819749586E-2"/>
                  <c:y val="-1.9491736598245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6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WSO!$B$4:$B$11</c:f>
              <c:strCache>
                <c:ptCount val="8"/>
                <c:pt idx="0">
                  <c:v>Office of Manager</c:v>
                </c:pt>
                <c:pt idx="1">
                  <c:v>Ops Support Services</c:v>
                </c:pt>
                <c:pt idx="2">
                  <c:v>Water Treatment</c:v>
                </c:pt>
                <c:pt idx="3">
                  <c:v>Water Conveyance &amp; Distribution</c:v>
                </c:pt>
                <c:pt idx="4">
                  <c:v>Water Quality</c:v>
                </c:pt>
                <c:pt idx="5">
                  <c:v>Water Ops &amp; Planning </c:v>
                </c:pt>
                <c:pt idx="6">
                  <c:v>Safety &amp; Environmental Svcs</c:v>
                </c:pt>
                <c:pt idx="7">
                  <c:v>Power Ops &amp; Planning</c:v>
                </c:pt>
              </c:strCache>
            </c:strRef>
          </c:cat>
          <c:val>
            <c:numRef>
              <c:f>WSO!$C$4:$C$11</c:f>
              <c:numCache>
                <c:formatCode>_(* #,##0_);_(* \(#,##0\);_(* "-"??_);_(@_)</c:formatCode>
                <c:ptCount val="8"/>
                <c:pt idx="0">
                  <c:v>12440900</c:v>
                </c:pt>
                <c:pt idx="1">
                  <c:v>31728800</c:v>
                </c:pt>
                <c:pt idx="2">
                  <c:v>74308000</c:v>
                </c:pt>
                <c:pt idx="3">
                  <c:v>56637200</c:v>
                </c:pt>
                <c:pt idx="4">
                  <c:v>20123800</c:v>
                </c:pt>
                <c:pt idx="5">
                  <c:v>10690900</c:v>
                </c:pt>
                <c:pt idx="6">
                  <c:v>14325400</c:v>
                </c:pt>
                <c:pt idx="7">
                  <c:v>2930600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2015-16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206101286519506E-2"/>
          <c:y val="0.14672670608680621"/>
          <c:w val="0.8373119917387376"/>
          <c:h val="0.82915635545556809"/>
        </c:manualLayout>
      </c:layout>
      <c:pieChart>
        <c:varyColors val="1"/>
        <c:ser>
          <c:idx val="0"/>
          <c:order val="0"/>
          <c:tx>
            <c:strRef>
              <c:f>WRM!$C$28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7276778107654575"/>
                  <c:y val="-0.279838259846953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713910761154854"/>
                  <c:y val="0.169384931971928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334056193795448E-2"/>
                  <c:y val="0.151881964583181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WRM!$B$29:$B$31</c:f>
              <c:strCache>
                <c:ptCount val="3"/>
                <c:pt idx="0">
                  <c:v>O&amp;M Salaries and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WRM!$C$29:$C$31</c:f>
              <c:numCache>
                <c:formatCode>_(* #,##0_);_(* \(#,##0\);_(* "-"??_);_(@_)</c:formatCode>
                <c:ptCount val="3"/>
                <c:pt idx="0">
                  <c:v>14157500</c:v>
                </c:pt>
                <c:pt idx="1">
                  <c:v>2113200</c:v>
                </c:pt>
                <c:pt idx="2">
                  <c:v>886900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2016/17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138026864289022"/>
          <c:y val="0.1762003093984113"/>
          <c:w val="0.74200726457180466"/>
          <c:h val="0.79360379621421495"/>
        </c:manualLayout>
      </c:layout>
      <c:pieChart>
        <c:varyColors val="1"/>
        <c:ser>
          <c:idx val="0"/>
          <c:order val="0"/>
          <c:tx>
            <c:strRef>
              <c:f>CFO!$C$20</c:f>
              <c:strCache>
                <c:ptCount val="1"/>
                <c:pt idx="0">
                  <c:v>2016-17 Budget</c:v>
                </c:pt>
              </c:strCache>
            </c:strRef>
          </c:tx>
          <c:dLbls>
            <c:dLbl>
              <c:idx val="0"/>
              <c:layout>
                <c:manualLayout>
                  <c:x val="-0.15883781836526323"/>
                  <c:y val="-0.27642033117953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4554447721898539"/>
                  <c:y val="1.5379186873164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CFO!$B$21:$B$23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CFO!$C$21:$C$23</c:f>
              <c:numCache>
                <c:formatCode>_(* #,##0_);_(* \(#,##0\);_(* "-"??_);_(@_)</c:formatCode>
                <c:ptCount val="3"/>
                <c:pt idx="0">
                  <c:v>7835300</c:v>
                </c:pt>
                <c:pt idx="1">
                  <c:v>1007900</c:v>
                </c:pt>
                <c:pt idx="2">
                  <c:v>218800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2017/18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2887057848419"/>
          <c:y val="0.17092892800164683"/>
          <c:w val="0.75011043762144369"/>
          <c:h val="0.78261444710916783"/>
        </c:manualLayout>
      </c:layout>
      <c:pieChart>
        <c:varyColors val="1"/>
        <c:ser>
          <c:idx val="0"/>
          <c:order val="0"/>
          <c:tx>
            <c:strRef>
              <c:f>CFO!$C$29</c:f>
              <c:strCache>
                <c:ptCount val="1"/>
                <c:pt idx="0">
                  <c:v>2017-18 Budget</c:v>
                </c:pt>
              </c:strCache>
            </c:strRef>
          </c:tx>
          <c:dLbls>
            <c:dLbl>
              <c:idx val="0"/>
              <c:layout>
                <c:manualLayout>
                  <c:x val="-0.16884293908639827"/>
                  <c:y val="-0.258543572543682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216640555589465"/>
                  <c:y val="0.1549965690369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5676004026403062"/>
                  <c:y val="2.13851343430041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CFO!$B$30:$B$32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CFO!$C$30:$C$32</c:f>
              <c:numCache>
                <c:formatCode>_(* #,##0_);_(* \(#,##0\);_(* "-"??_);_(@_)</c:formatCode>
                <c:ptCount val="3"/>
                <c:pt idx="0">
                  <c:v>7943300</c:v>
                </c:pt>
                <c:pt idx="1">
                  <c:v>1009100</c:v>
                </c:pt>
                <c:pt idx="2">
                  <c:v>232500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2016/17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627072712294198"/>
          <c:y val="3.007518796992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43737940858905"/>
          <c:y val="0.14698967373603847"/>
          <c:w val="0.71782602290880015"/>
          <c:h val="0.83848716278886193"/>
        </c:manualLayout>
      </c:layout>
      <c:pieChart>
        <c:varyColors val="1"/>
        <c:ser>
          <c:idx val="0"/>
          <c:order val="0"/>
          <c:tx>
            <c:strRef>
              <c:f>CFO!$C$3</c:f>
              <c:strCache>
                <c:ptCount val="1"/>
                <c:pt idx="0">
                  <c:v>2016-17 Budget</c:v>
                </c:pt>
              </c:strCache>
            </c:strRef>
          </c:tx>
          <c:dLbls>
            <c:dLbl>
              <c:idx val="0"/>
              <c:layout>
                <c:manualLayout>
                  <c:x val="9.4348456151068211E-2"/>
                  <c:y val="7.55303944671149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0829239117204434"/>
                  <c:y val="0.101445344243001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6619662176191444"/>
                  <c:y val="-0.226350242805015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259695623259719"/>
                  <c:y val="5.7884757287901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CFO!$B$4:$B$7</c:f>
              <c:strCache>
                <c:ptCount val="4"/>
                <c:pt idx="0">
                  <c:v>Chief Financial Officer</c:v>
                </c:pt>
                <c:pt idx="1">
                  <c:v>Budget and Financial Planning</c:v>
                </c:pt>
                <c:pt idx="2">
                  <c:v>Treasury/Debt Management</c:v>
                </c:pt>
                <c:pt idx="3">
                  <c:v>Controller</c:v>
                </c:pt>
              </c:strCache>
            </c:strRef>
          </c:cat>
          <c:val>
            <c:numRef>
              <c:f>CFO!$C$4:$C$7</c:f>
              <c:numCache>
                <c:formatCode>#,##0</c:formatCode>
                <c:ptCount val="4"/>
                <c:pt idx="0">
                  <c:v>675824</c:v>
                </c:pt>
                <c:pt idx="1">
                  <c:v>1870560</c:v>
                </c:pt>
                <c:pt idx="2">
                  <c:v>2092521</c:v>
                </c:pt>
                <c:pt idx="3">
                  <c:v>4423125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2017/18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46840828569898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3165434067878"/>
          <c:y val="0.1740168570477986"/>
          <c:w val="0.74334735210695402"/>
          <c:h val="0.80354774315182431"/>
        </c:manualLayout>
      </c:layout>
      <c:pieChart>
        <c:varyColors val="1"/>
        <c:ser>
          <c:idx val="0"/>
          <c:order val="0"/>
          <c:tx>
            <c:strRef>
              <c:f>CFO!$C$10</c:f>
              <c:strCache>
                <c:ptCount val="1"/>
                <c:pt idx="0">
                  <c:v>2017-18 Budget</c:v>
                </c:pt>
              </c:strCache>
            </c:strRef>
          </c:tx>
          <c:dLbls>
            <c:dLbl>
              <c:idx val="0"/>
              <c:layout>
                <c:manualLayout>
                  <c:x val="8.896802994623447E-2"/>
                  <c:y val="6.2024720958323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9039975143294011"/>
                  <c:y val="7.55265443120725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602112820009649"/>
                  <c:y val="-0.207696045429265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431154917593823"/>
                  <c:y val="6.17475410729368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CFO!$B$11:$B$14</c:f>
              <c:strCache>
                <c:ptCount val="4"/>
                <c:pt idx="0">
                  <c:v>Chief Financial Officer</c:v>
                </c:pt>
                <c:pt idx="1">
                  <c:v>Budget and Financial Planning</c:v>
                </c:pt>
                <c:pt idx="2">
                  <c:v>Treasury/Debt Management</c:v>
                </c:pt>
                <c:pt idx="3">
                  <c:v>Controller</c:v>
                </c:pt>
              </c:strCache>
            </c:strRef>
          </c:cat>
          <c:val>
            <c:numRef>
              <c:f>CFO!$C$11:$C$14</c:f>
              <c:numCache>
                <c:formatCode>#,##0</c:formatCode>
                <c:ptCount val="4"/>
                <c:pt idx="0">
                  <c:v>692084</c:v>
                </c:pt>
                <c:pt idx="1">
                  <c:v>1887659</c:v>
                </c:pt>
                <c:pt idx="2">
                  <c:v>2114258</c:v>
                </c:pt>
                <c:pt idx="3">
                  <c:v>4490899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54065192100485"/>
          <c:y val="0.16806929133858267"/>
          <c:w val="0.78544970019078308"/>
          <c:h val="0.80081959755030618"/>
        </c:manualLayout>
      </c:layout>
      <c:pieChart>
        <c:varyColors val="1"/>
        <c:ser>
          <c:idx val="0"/>
          <c:order val="0"/>
          <c:tx>
            <c:strRef>
              <c:f>HR!$C$20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2527189759468928"/>
                  <c:y val="-0.17822628358746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5421302750053331"/>
                  <c:y val="-4.30908136482939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742017975906007"/>
                  <c:y val="8.24283464566929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24947918752244E-2"/>
                  <c:y val="1.29193549802930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HR!$B$21:$B$25</c:f>
              <c:strCache>
                <c:ptCount val="5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Insurance Premiums</c:v>
                </c:pt>
                <c:pt idx="3">
                  <c:v>Subsidies &amp; Incentives</c:v>
                </c:pt>
                <c:pt idx="4">
                  <c:v>Other Accounts</c:v>
                </c:pt>
              </c:strCache>
            </c:strRef>
          </c:cat>
          <c:val>
            <c:numRef>
              <c:f>HR!$C$21:$C$25</c:f>
              <c:numCache>
                <c:formatCode>_(* #,##0_);_(* \(#,##0\);_(* "-"??_);_(@_)</c:formatCode>
                <c:ptCount val="5"/>
                <c:pt idx="0">
                  <c:v>8237500</c:v>
                </c:pt>
                <c:pt idx="1">
                  <c:v>1283600</c:v>
                </c:pt>
                <c:pt idx="2">
                  <c:v>1300000</c:v>
                </c:pt>
                <c:pt idx="3">
                  <c:v>680000</c:v>
                </c:pt>
                <c:pt idx="4">
                  <c:v>863600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3263678578639214E-2"/>
          <c:y val="0.16131900450554432"/>
          <c:w val="0.79928460865468742"/>
          <c:h val="0.81230227329075722"/>
        </c:manualLayout>
      </c:layout>
      <c:pieChart>
        <c:varyColors val="1"/>
        <c:ser>
          <c:idx val="0"/>
          <c:order val="0"/>
          <c:tx>
            <c:strRef>
              <c:f>HR!$C$28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24156483860081196"/>
                  <c:y val="-0.183261394651249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171517431638967"/>
                  <c:y val="-4.7772516807492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95379259159675"/>
                  <c:y val="9.59566100749034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3160710680395717E-3"/>
                  <c:y val="1.2278215223097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HR!$B$29:$B$33</c:f>
              <c:strCache>
                <c:ptCount val="5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Insurance Premiums</c:v>
                </c:pt>
                <c:pt idx="3">
                  <c:v>Subsidies &amp; Incentives</c:v>
                </c:pt>
                <c:pt idx="4">
                  <c:v>Other Accounts</c:v>
                </c:pt>
              </c:strCache>
            </c:strRef>
          </c:cat>
          <c:val>
            <c:numRef>
              <c:f>HR!$C$29:$C$33</c:f>
              <c:numCache>
                <c:formatCode>_(* #,##0_);_(* \(#,##0\);_(* "-"??_);_(@_)</c:formatCode>
                <c:ptCount val="5"/>
                <c:pt idx="0">
                  <c:v>8254300</c:v>
                </c:pt>
                <c:pt idx="1">
                  <c:v>1279600</c:v>
                </c:pt>
                <c:pt idx="2">
                  <c:v>1300000</c:v>
                </c:pt>
                <c:pt idx="3">
                  <c:v>680000</c:v>
                </c:pt>
                <c:pt idx="4">
                  <c:v>866800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02598040333757"/>
          <c:y val="0.13347878787878789"/>
          <c:w val="0.72770353037777846"/>
          <c:h val="0.828258649486995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81154279105525"/>
                  <c:y val="-7.9588069673109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8535690854130582"/>
                  <c:y val="-0.125031734669529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3668971020003615"/>
                  <c:y val="0.154143854761837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596938388481786"/>
                  <c:y val="0.14329405904553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HR!$B$4:$B$6</c:f>
              <c:strCache>
                <c:ptCount val="3"/>
                <c:pt idx="0">
                  <c:v>Office Human Resources Group Manager</c:v>
                </c:pt>
                <c:pt idx="1">
                  <c:v>Employee Relations</c:v>
                </c:pt>
                <c:pt idx="2">
                  <c:v>Total Compensation</c:v>
                </c:pt>
              </c:strCache>
            </c:strRef>
          </c:cat>
          <c:val>
            <c:numRef>
              <c:f>HR!$C$4:$C$6</c:f>
              <c:numCache>
                <c:formatCode>#,##0</c:formatCode>
                <c:ptCount val="3"/>
                <c:pt idx="0">
                  <c:v>7249900</c:v>
                </c:pt>
                <c:pt idx="1">
                  <c:v>1601200</c:v>
                </c:pt>
                <c:pt idx="2">
                  <c:v>3513700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46840828569898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298238221894503"/>
          <c:y val="0.15297933912107139"/>
          <c:w val="0.74117083190688116"/>
          <c:h val="0.811758530183727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44388381218234"/>
                  <c:y val="-8.17990058934940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0037394991177943"/>
                  <c:y val="-0.136830588484131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3399677844007816"/>
                  <c:y val="0.167755384367567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051965443095124"/>
                  <c:y val="0.145767330554268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HR!$B$12:$B$14</c:f>
              <c:strCache>
                <c:ptCount val="3"/>
                <c:pt idx="0">
                  <c:v>Office Human Resources Group Manager</c:v>
                </c:pt>
                <c:pt idx="1">
                  <c:v>Employee Relations</c:v>
                </c:pt>
                <c:pt idx="2">
                  <c:v>Total Compensation</c:v>
                </c:pt>
              </c:strCache>
            </c:strRef>
          </c:cat>
          <c:val>
            <c:numRef>
              <c:f>HR!$C$12:$C$14</c:f>
              <c:numCache>
                <c:formatCode>#,##0</c:formatCode>
                <c:ptCount val="3"/>
                <c:pt idx="0">
                  <c:v>7303600</c:v>
                </c:pt>
                <c:pt idx="1">
                  <c:v>1650200</c:v>
                </c:pt>
                <c:pt idx="2">
                  <c:v>3426800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16914162483412"/>
          <c:y val="0.13943811574105053"/>
          <c:w val="0.72664157781594663"/>
          <c:h val="0.83082831557819981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1377894600128977"/>
                  <c:y val="-3.28663142487738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3566370677642026"/>
                  <c:y val="-0.17406283773351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828231148700766"/>
                  <c:y val="0.174037292304568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852768559451064"/>
                  <c:y val="9.4138714588387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ENG!$B$4:$B$7</c:f>
              <c:strCache>
                <c:ptCount val="4"/>
                <c:pt idx="0">
                  <c:v>Office of Manager</c:v>
                </c:pt>
                <c:pt idx="1">
                  <c:v>Facility Development</c:v>
                </c:pt>
                <c:pt idx="2">
                  <c:v>Infrastructure Reliability</c:v>
                </c:pt>
                <c:pt idx="3">
                  <c:v>Program Management</c:v>
                </c:pt>
              </c:strCache>
            </c:strRef>
          </c:cat>
          <c:val>
            <c:numRef>
              <c:f>ENG!$C$4:$C$7</c:f>
              <c:numCache>
                <c:formatCode>_(* #,##0_);_(* \(#,##0\);_(* "-"??_);_(@_)</c:formatCode>
                <c:ptCount val="4"/>
                <c:pt idx="0">
                  <c:v>2338000</c:v>
                </c:pt>
                <c:pt idx="1">
                  <c:v>12749600</c:v>
                </c:pt>
                <c:pt idx="2">
                  <c:v>11563800</c:v>
                </c:pt>
                <c:pt idx="3">
                  <c:v>4473900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 BY SECTION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771770940772979"/>
          <c:y val="0.27520200718522247"/>
          <c:w val="0.63468401556188458"/>
          <c:h val="0.7005121550534632"/>
        </c:manualLayout>
      </c:layout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7649006298852854"/>
                  <c:y val="-0.175718743357313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191773804606319"/>
                  <c:y val="-0.14222034426801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6580094783855824E-3"/>
                  <c:y val="1.9463981344961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5.278483109343516E-2"/>
                  <c:y val="-1.19174744591189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6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WSO!$B$16:$B$23</c:f>
              <c:strCache>
                <c:ptCount val="8"/>
                <c:pt idx="0">
                  <c:v>Office of Manager</c:v>
                </c:pt>
                <c:pt idx="1">
                  <c:v>Ops Support Services</c:v>
                </c:pt>
                <c:pt idx="2">
                  <c:v>Water Treatment</c:v>
                </c:pt>
                <c:pt idx="3">
                  <c:v>Water Conveyance &amp; Distribution</c:v>
                </c:pt>
                <c:pt idx="4">
                  <c:v>Water Quality</c:v>
                </c:pt>
                <c:pt idx="5">
                  <c:v>Water Ops &amp; Planning </c:v>
                </c:pt>
                <c:pt idx="6">
                  <c:v>Safety &amp; Environmental Svcs</c:v>
                </c:pt>
                <c:pt idx="7">
                  <c:v>Power Ops &amp; Planning</c:v>
                </c:pt>
              </c:strCache>
            </c:strRef>
          </c:cat>
          <c:val>
            <c:numRef>
              <c:f>WSO!$C$16:$C$23</c:f>
              <c:numCache>
                <c:formatCode>_(* #,##0_);_(* \(#,##0\);_(* "-"??_);_(@_)</c:formatCode>
                <c:ptCount val="8"/>
                <c:pt idx="0">
                  <c:v>12769200</c:v>
                </c:pt>
                <c:pt idx="1">
                  <c:v>31972100</c:v>
                </c:pt>
                <c:pt idx="2">
                  <c:v>75976000</c:v>
                </c:pt>
                <c:pt idx="3">
                  <c:v>57356400</c:v>
                </c:pt>
                <c:pt idx="4">
                  <c:v>20409400</c:v>
                </c:pt>
                <c:pt idx="5">
                  <c:v>10691300</c:v>
                </c:pt>
                <c:pt idx="6">
                  <c:v>14342700</c:v>
                </c:pt>
                <c:pt idx="7">
                  <c:v>2943200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 BY SECTION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08170349674035"/>
          <c:y val="0.14023301731249585"/>
          <c:w val="0.72340631614596562"/>
          <c:h val="0.81845271508045103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2272172812930757"/>
                  <c:y val="-5.78697328105953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4542683963065767"/>
                  <c:y val="-0.136946814702555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ENG!$B$12:$B$15</c:f>
              <c:strCache>
                <c:ptCount val="4"/>
                <c:pt idx="0">
                  <c:v>Office of Manager</c:v>
                </c:pt>
                <c:pt idx="1">
                  <c:v>Facility Development</c:v>
                </c:pt>
                <c:pt idx="2">
                  <c:v>Infrastructure Reliability</c:v>
                </c:pt>
                <c:pt idx="3">
                  <c:v>Program Management</c:v>
                </c:pt>
              </c:strCache>
            </c:strRef>
          </c:cat>
          <c:val>
            <c:numRef>
              <c:f>ENG!$C$12:$C$15</c:f>
              <c:numCache>
                <c:formatCode>_(* #,##0_);_(* \(#,##0\);_(* "-"??_);_(@_)</c:formatCode>
                <c:ptCount val="4"/>
                <c:pt idx="0">
                  <c:v>2355400</c:v>
                </c:pt>
                <c:pt idx="1">
                  <c:v>12940800</c:v>
                </c:pt>
                <c:pt idx="2">
                  <c:v>11659700</c:v>
                </c:pt>
                <c:pt idx="3">
                  <c:v>4501000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 BY EXPENDITURE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256806134527303"/>
          <c:y val="0.21566614173228346"/>
          <c:w val="0.74250424579280527"/>
          <c:h val="0.75735433070866143"/>
        </c:manualLayout>
      </c:layout>
      <c:pieChart>
        <c:varyColors val="1"/>
        <c:ser>
          <c:idx val="0"/>
          <c:order val="0"/>
          <c:tx>
            <c:strRef>
              <c:f>ENG!$C$20</c:f>
              <c:strCache>
                <c:ptCount val="1"/>
                <c:pt idx="0">
                  <c:v>2014/15</c:v>
                </c:pt>
              </c:strCache>
            </c:strRef>
          </c:tx>
          <c:dLbls>
            <c:dLbl>
              <c:idx val="0"/>
              <c:layout>
                <c:manualLayout>
                  <c:x val="-0.12598802718153382"/>
                  <c:y val="-0.267832394159250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6685708404096556E-2"/>
                  <c:y val="0.100009895718984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4790283567495281E-2"/>
                  <c:y val="-7.07597110166308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0205605292489123"/>
                  <c:y val="1.50858159535423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7113579980584618"/>
                  <c:y val="1.34557228444130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34266152518606408"/>
                  <c:y val="1.49180853363682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ENG!$B$21:$B$24</c:f>
              <c:strCache>
                <c:ptCount val="4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Materials &amp; Supplies</c:v>
                </c:pt>
                <c:pt idx="3">
                  <c:v>Other Accounts</c:v>
                </c:pt>
              </c:strCache>
            </c:strRef>
          </c:cat>
          <c:val>
            <c:numRef>
              <c:f>ENG!$C$21:$C$24</c:f>
              <c:numCache>
                <c:formatCode>#,##0</c:formatCode>
                <c:ptCount val="4"/>
                <c:pt idx="0">
                  <c:v>26642700</c:v>
                </c:pt>
                <c:pt idx="1">
                  <c:v>2567800</c:v>
                </c:pt>
                <c:pt idx="2">
                  <c:v>438000</c:v>
                </c:pt>
                <c:pt idx="3">
                  <c:v>1476800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562370493162038"/>
          <c:y val="0.22338184600204086"/>
          <c:w val="0.78635412349772071"/>
          <c:h val="0.7541059128456865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977889127495427"/>
                  <c:y val="-0.284554455445544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3052389832849843E-2"/>
                  <c:y val="3.24288740764438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53608071718308"/>
                  <c:y val="-6.60721607351860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9612715077282009"/>
                  <c:y val="7.40469322522803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ENG!$B$27:$B$30</c:f>
              <c:strCache>
                <c:ptCount val="4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Materials &amp; Supplies</c:v>
                </c:pt>
                <c:pt idx="3">
                  <c:v>Other Accounts</c:v>
                </c:pt>
              </c:strCache>
            </c:strRef>
          </c:cat>
          <c:val>
            <c:numRef>
              <c:f>ENG!$C$27:$C$30</c:f>
              <c:numCache>
                <c:formatCode>_(* #,##0_);_(* \(#,##0\);_(* "-"??_);_(@_)</c:formatCode>
                <c:ptCount val="4"/>
                <c:pt idx="0">
                  <c:v>26916000</c:v>
                </c:pt>
                <c:pt idx="1">
                  <c:v>2631400</c:v>
                </c:pt>
                <c:pt idx="2">
                  <c:v>448800</c:v>
                </c:pt>
                <c:pt idx="3">
                  <c:v>1460800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16914162483412"/>
          <c:y val="0.13943811574105053"/>
          <c:w val="0.68376911424526032"/>
          <c:h val="0.82148980010937112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1377894600128977"/>
                  <c:y val="-3.28663142487738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707836333970807"/>
                  <c:y val="-0.174062673776555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828231148700766"/>
                  <c:y val="0.174037292304568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852768559451064"/>
                  <c:y val="9.4138714588387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RPDM!$B$4:$B$7</c:f>
              <c:numCache>
                <c:formatCode>General</c:formatCode>
                <c:ptCount val="4"/>
              </c:numCache>
            </c:numRef>
          </c:cat>
          <c:val>
            <c:numRef>
              <c:f>RPDM!$C$4:$C$7</c:f>
              <c:numCache>
                <c:formatCode>_(* #,##0_);_(* \(#,##0\);_(* "-"??_);_(@_)</c:formatCode>
                <c:ptCount val="4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 BY SECTION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288355142657527"/>
          <c:y val="0.15038337780999134"/>
          <c:w val="0.70699069091183742"/>
          <c:h val="0.82235737269243003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2272172812930757"/>
                  <c:y val="-5.78697328105953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4542683963065767"/>
                  <c:y val="-0.136946814702555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RPDM!$B$12:$B$15</c:f>
              <c:numCache>
                <c:formatCode>General</c:formatCode>
                <c:ptCount val="4"/>
              </c:numCache>
            </c:numRef>
          </c:cat>
          <c:val>
            <c:numRef>
              <c:f>RPDM!$C$12:$C$15</c:f>
              <c:numCache>
                <c:formatCode>_(* #,##0_);_(* \(#,##0\);_(* "-"??_);_(@_)</c:formatCode>
                <c:ptCount val="4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 BY EXPENDITURE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36233252947713"/>
          <c:y val="0.19857924622167328"/>
          <c:w val="0.76994915091023941"/>
          <c:h val="0.75988472029231635"/>
        </c:manualLayout>
      </c:layout>
      <c:pieChart>
        <c:varyColors val="1"/>
        <c:ser>
          <c:idx val="0"/>
          <c:order val="0"/>
          <c:tx>
            <c:strRef>
              <c:f>RPDM!$C$20</c:f>
              <c:strCache>
                <c:ptCount val="1"/>
                <c:pt idx="0">
                  <c:v>2014/15</c:v>
                </c:pt>
              </c:strCache>
            </c:strRef>
          </c:tx>
          <c:dLbls>
            <c:dLbl>
              <c:idx val="0"/>
              <c:layout>
                <c:manualLayout>
                  <c:x val="-0.21801073577350097"/>
                  <c:y val="-0.254409615050484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025833243447309"/>
                  <c:y val="2.79377085761285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3504835868119224E-2"/>
                  <c:y val="-2.05893565565470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0205605292489123"/>
                  <c:y val="1.50858159535423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7113579980584618"/>
                  <c:y val="1.34557228444130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34266152518606408"/>
                  <c:y val="1.49180853363682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RPDM!$B$21:$B$24</c:f>
              <c:strCache>
                <c:ptCount val="4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Outside Services - Non Prof / Maint</c:v>
                </c:pt>
                <c:pt idx="3">
                  <c:v>Other Accounts</c:v>
                </c:pt>
              </c:strCache>
            </c:strRef>
          </c:cat>
          <c:val>
            <c:numRef>
              <c:f>RPDM!$C$21:$C$24</c:f>
              <c:numCache>
                <c:formatCode>#,##0</c:formatCode>
                <c:ptCount val="4"/>
                <c:pt idx="0">
                  <c:v>3816100</c:v>
                </c:pt>
                <c:pt idx="1">
                  <c:v>325000</c:v>
                </c:pt>
                <c:pt idx="2">
                  <c:v>390200</c:v>
                </c:pt>
                <c:pt idx="3">
                  <c:v>266100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72061058157204"/>
          <c:y val="0.20454876473774111"/>
          <c:w val="0.78635412349772071"/>
          <c:h val="0.7541059128456865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8118241908724619"/>
                  <c:y val="-0.252464028315678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1363447990053874E-2"/>
                  <c:y val="8.9602139355222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060160243127504E-2"/>
                  <c:y val="4.8738869905412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9612715077282009"/>
                  <c:y val="7.40469322522803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RPDM!$B$28:$B$31</c:f>
              <c:strCache>
                <c:ptCount val="4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Outside Services - Non Prof / Maint</c:v>
                </c:pt>
                <c:pt idx="3">
                  <c:v>Other Accounts</c:v>
                </c:pt>
              </c:strCache>
            </c:strRef>
          </c:cat>
          <c:val>
            <c:numRef>
              <c:f>RPDM!$C$28:$C$31</c:f>
              <c:numCache>
                <c:formatCode>_(* #,##0_);_(* \(#,##0\);_(* "-"??_);_(@_)</c:formatCode>
                <c:ptCount val="4"/>
                <c:pt idx="0">
                  <c:v>4561600</c:v>
                </c:pt>
                <c:pt idx="1">
                  <c:v>372000</c:v>
                </c:pt>
                <c:pt idx="2">
                  <c:v>320000</c:v>
                </c:pt>
                <c:pt idx="3">
                  <c:v>300800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8853920621091"/>
          <c:y val="0.24018397771026254"/>
          <c:w val="0.7462339340995563"/>
          <c:h val="0.74141926726585972"/>
        </c:manualLayout>
      </c:layout>
      <c:pieChart>
        <c:varyColors val="1"/>
        <c:ser>
          <c:idx val="0"/>
          <c:order val="0"/>
          <c:tx>
            <c:strRef>
              <c:f>'Ext Aff'!$C$20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20992894996405703"/>
                  <c:y val="-2.699790185801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236780336626337"/>
                  <c:y val="-0.169014704602389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132542613452373"/>
                  <c:y val="2.16388186059838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8763896551147658E-3"/>
                  <c:y val="2.51471369817090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0586121002390625E-2"/>
                  <c:y val="-2.3434746712998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2564220873664678"/>
                  <c:y val="-2.82038576953581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'Ext Aff'!$B$21:$B$28</c:f>
              <c:strCache>
                <c:ptCount val="8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Advertising</c:v>
                </c:pt>
                <c:pt idx="3">
                  <c:v>Outside Svcs – Non Prof/ Maint</c:v>
                </c:pt>
                <c:pt idx="4">
                  <c:v>Travel Expenses</c:v>
                </c:pt>
                <c:pt idx="5">
                  <c:v>Graphics &amp; Reprographics</c:v>
                </c:pt>
                <c:pt idx="6">
                  <c:v>Memberships &amp; Subscriptions</c:v>
                </c:pt>
                <c:pt idx="7">
                  <c:v>Other Accounts</c:v>
                </c:pt>
              </c:strCache>
            </c:strRef>
          </c:cat>
          <c:val>
            <c:numRef>
              <c:f>'Ext Aff'!$C$21:$C$28</c:f>
              <c:numCache>
                <c:formatCode>_(* #,##0_);_(* \(#,##0\);_(* "-"??_);_(@_)</c:formatCode>
                <c:ptCount val="8"/>
                <c:pt idx="0">
                  <c:v>9884100</c:v>
                </c:pt>
                <c:pt idx="1">
                  <c:v>2691200</c:v>
                </c:pt>
                <c:pt idx="2">
                  <c:v>2264600</c:v>
                </c:pt>
                <c:pt idx="3">
                  <c:v>614900</c:v>
                </c:pt>
                <c:pt idx="4">
                  <c:v>463000</c:v>
                </c:pt>
                <c:pt idx="5">
                  <c:v>405900</c:v>
                </c:pt>
                <c:pt idx="6">
                  <c:v>364100</c:v>
                </c:pt>
                <c:pt idx="7">
                  <c:v>1196100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46647264264685"/>
          <c:y val="0.2187143273757447"/>
          <c:w val="0.77148325474403634"/>
          <c:h val="0.76658417697787773"/>
        </c:manualLayout>
      </c:layout>
      <c:pieChart>
        <c:varyColors val="1"/>
        <c:ser>
          <c:idx val="0"/>
          <c:order val="0"/>
          <c:tx>
            <c:strRef>
              <c:f>'Ext Aff'!$C$35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21202628928090109"/>
                  <c:y val="-4.5633629129692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2366989084102093"/>
                  <c:y val="-0.160766904136982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332643941909967"/>
                  <c:y val="1.82100570761988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3224457979145343E-3"/>
                  <c:y val="0.11269391326084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307979557051143E-2"/>
                  <c:y val="4.7846019247594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9482129068916408E-2"/>
                  <c:y val="-1.9828188143148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1675874899934283"/>
                  <c:y val="-2.19271725482849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'Ext Aff'!$B$36:$B$43</c:f>
              <c:strCache>
                <c:ptCount val="8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Advertising</c:v>
                </c:pt>
                <c:pt idx="3">
                  <c:v>Outside Svcs – Non Prof/ Maint</c:v>
                </c:pt>
                <c:pt idx="4">
                  <c:v>Travel Expenses</c:v>
                </c:pt>
                <c:pt idx="5">
                  <c:v>Graphics &amp; Reprographics</c:v>
                </c:pt>
                <c:pt idx="6">
                  <c:v>Memberships &amp; Subscriptions</c:v>
                </c:pt>
                <c:pt idx="7">
                  <c:v>Other Accounts</c:v>
                </c:pt>
              </c:strCache>
            </c:strRef>
          </c:cat>
          <c:val>
            <c:numRef>
              <c:f>'Ext Aff'!$C$36:$C$43</c:f>
              <c:numCache>
                <c:formatCode>_(* #,##0_);_(* \(#,##0\);_(* "-"??_);_(@_)</c:formatCode>
                <c:ptCount val="8"/>
                <c:pt idx="0">
                  <c:v>10084300</c:v>
                </c:pt>
                <c:pt idx="1">
                  <c:v>2691200</c:v>
                </c:pt>
                <c:pt idx="2">
                  <c:v>2264600</c:v>
                </c:pt>
                <c:pt idx="3">
                  <c:v>614900</c:v>
                </c:pt>
                <c:pt idx="4">
                  <c:v>463000</c:v>
                </c:pt>
                <c:pt idx="5">
                  <c:v>405900</c:v>
                </c:pt>
                <c:pt idx="6">
                  <c:v>364100</c:v>
                </c:pt>
                <c:pt idx="7">
                  <c:v>1160100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627072712294198"/>
          <c:y val="3.007518796992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12291548752642"/>
          <c:y val="0.13222961520953791"/>
          <c:w val="0.74774059340506993"/>
          <c:h val="0.85301023718898605"/>
        </c:manualLayout>
      </c:layout>
      <c:pieChart>
        <c:varyColors val="1"/>
        <c:ser>
          <c:idx val="0"/>
          <c:order val="0"/>
          <c:tx>
            <c:strRef>
              <c:f>'Ext Aff'!$C$3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17316755208972437"/>
                  <c:y val="0.193611684148337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007612219807822"/>
                  <c:y val="-5.5996358388780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1871388358288943E-2"/>
                  <c:y val="-0.152549418407569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2159019061143"/>
                  <c:y val="0.11692516295241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6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'Ext Aff'!$B$4:$B$7</c:f>
              <c:strCache>
                <c:ptCount val="4"/>
                <c:pt idx="0">
                  <c:v>Office of Manager</c:v>
                </c:pt>
                <c:pt idx="1">
                  <c:v>Media &amp; Communications</c:v>
                </c:pt>
                <c:pt idx="2">
                  <c:v>Conservation &amp; Community Services</c:v>
                </c:pt>
                <c:pt idx="3">
                  <c:v>Legislative Services</c:v>
                </c:pt>
              </c:strCache>
            </c:strRef>
          </c:cat>
          <c:val>
            <c:numRef>
              <c:f>'Ext Aff'!$C$4:$C$7</c:f>
              <c:numCache>
                <c:formatCode>#,##0</c:formatCode>
                <c:ptCount val="4"/>
                <c:pt idx="0">
                  <c:v>4025200</c:v>
                </c:pt>
                <c:pt idx="1">
                  <c:v>2261200</c:v>
                </c:pt>
                <c:pt idx="2">
                  <c:v>6080600</c:v>
                </c:pt>
                <c:pt idx="3">
                  <c:v>5516900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 BY EXPENDITURE</a:t>
            </a:r>
          </a:p>
        </c:rich>
      </c:tx>
      <c:layout>
        <c:manualLayout>
          <c:xMode val="edge"/>
          <c:yMode val="edge"/>
          <c:x val="0.12450592885375494"/>
          <c:y val="2.22965440356744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93658174923928"/>
          <c:y val="0.20163870820495264"/>
          <c:w val="0.75206023991732363"/>
          <c:h val="0.77218198895706602"/>
        </c:manualLayout>
      </c:layout>
      <c:pieChart>
        <c:varyColors val="1"/>
        <c:ser>
          <c:idx val="0"/>
          <c:order val="0"/>
          <c:tx>
            <c:strRef>
              <c:f>WSO!$C$28</c:f>
              <c:strCache>
                <c:ptCount val="1"/>
                <c:pt idx="0">
                  <c:v>2014/15</c:v>
                </c:pt>
              </c:strCache>
            </c:strRef>
          </c:tx>
          <c:dLbls>
            <c:dLbl>
              <c:idx val="0"/>
              <c:layout>
                <c:manualLayout>
                  <c:x val="-0.26285850294818297"/>
                  <c:y val="-0.141795135139880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034478112451584"/>
                  <c:y val="2.83359228925815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1950203472272382E-3"/>
                  <c:y val="-3.59670558421576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20484553928733387"/>
                  <c:y val="9.91300836559308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WSO!$B$29:$B$34</c:f>
              <c:strCache>
                <c:ptCount val="6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Materials &amp; Supplies</c:v>
                </c:pt>
                <c:pt idx="3">
                  <c:v>Outside Svcs - Non Prof/Maint</c:v>
                </c:pt>
                <c:pt idx="4">
                  <c:v>Utilities Charges</c:v>
                </c:pt>
                <c:pt idx="5">
                  <c:v>Other Accounts</c:v>
                </c:pt>
              </c:strCache>
            </c:strRef>
          </c:cat>
          <c:val>
            <c:numRef>
              <c:f>WSO!$C$29:$C$34</c:f>
              <c:numCache>
                <c:formatCode>_(* #,##0_);_(* \(#,##0\);_(* "-"??_);_(@_)</c:formatCode>
                <c:ptCount val="6"/>
                <c:pt idx="0">
                  <c:v>146048400</c:v>
                </c:pt>
                <c:pt idx="1">
                  <c:v>2452100</c:v>
                </c:pt>
                <c:pt idx="2">
                  <c:v>39004800</c:v>
                </c:pt>
                <c:pt idx="3">
                  <c:v>14942500</c:v>
                </c:pt>
                <c:pt idx="4">
                  <c:v>12964500</c:v>
                </c:pt>
                <c:pt idx="5">
                  <c:v>7773300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46840828569898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3488326284766"/>
          <c:y val="0.13006066549373635"/>
          <c:w val="0.74264799743231924"/>
          <c:h val="0.85040331497024413"/>
        </c:manualLayout>
      </c:layout>
      <c:pieChart>
        <c:varyColors val="1"/>
        <c:ser>
          <c:idx val="0"/>
          <c:order val="0"/>
          <c:tx>
            <c:strRef>
              <c:f>'Ext Aff'!$C$10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7103744489857056"/>
                  <c:y val="0.189008681607106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868421646591483"/>
                  <c:y val="-8.07614432811282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5477471586848111E-2"/>
                  <c:y val="-0.15885591224173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37646847984256"/>
                  <c:y val="0.110587714997163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5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'Ext Aff'!$B$11:$B$14</c:f>
              <c:strCache>
                <c:ptCount val="4"/>
                <c:pt idx="0">
                  <c:v>Office of Manager</c:v>
                </c:pt>
                <c:pt idx="1">
                  <c:v>Media &amp; Communications</c:v>
                </c:pt>
                <c:pt idx="2">
                  <c:v>Conservation &amp; Community Services</c:v>
                </c:pt>
                <c:pt idx="3">
                  <c:v>Legislative Services</c:v>
                </c:pt>
              </c:strCache>
            </c:strRef>
          </c:cat>
          <c:val>
            <c:numRef>
              <c:f>'Ext Aff'!$C$11:$C$14</c:f>
              <c:numCache>
                <c:formatCode>#,##0</c:formatCode>
                <c:ptCount val="4"/>
                <c:pt idx="0">
                  <c:v>4068700</c:v>
                </c:pt>
                <c:pt idx="1">
                  <c:v>2293100</c:v>
                </c:pt>
                <c:pt idx="2">
                  <c:v>6084500</c:v>
                </c:pt>
                <c:pt idx="3">
                  <c:v>5601800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8853920621091"/>
          <c:y val="0.24018397771026254"/>
          <c:w val="0.7462339340995563"/>
          <c:h val="0.74141926726585972"/>
        </c:manualLayout>
      </c:layout>
      <c:pieChart>
        <c:varyColors val="1"/>
        <c:ser>
          <c:idx val="0"/>
          <c:order val="0"/>
          <c:tx>
            <c:strRef>
              <c:f>BT!$C$20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24456096026244009"/>
                  <c:y val="-0.230592294844263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0825606453015958E-3"/>
                  <c:y val="4.27470514062997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5124937877041193E-2"/>
                  <c:y val="6.3018214505643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8729630657279652E-2"/>
                  <c:y val="2.97449650628889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7170874439018399E-3"/>
                  <c:y val="-3.26302950964956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0009769240051293E-2"/>
                  <c:y val="-1.06141770709302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2564220873664678"/>
                  <c:y val="-2.82038576953581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1713386994844051E-2"/>
                  <c:y val="-6.4674647252441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BT!$B$21:$B$27</c:f>
              <c:strCache>
                <c:ptCount val="7"/>
                <c:pt idx="0">
                  <c:v>O&amp;M Salaries &amp; Benefits</c:v>
                </c:pt>
                <c:pt idx="1">
                  <c:v>Materials &amp; Supplies</c:v>
                </c:pt>
                <c:pt idx="2">
                  <c:v>Outside Svcs – Non Prof/ Maint</c:v>
                </c:pt>
                <c:pt idx="3">
                  <c:v>Communication Expenses</c:v>
                </c:pt>
                <c:pt idx="4">
                  <c:v>Repairs &amp; Maint - Outside Svcs</c:v>
                </c:pt>
                <c:pt idx="5">
                  <c:v>Utilities</c:v>
                </c:pt>
                <c:pt idx="6">
                  <c:v>Other Accounts</c:v>
                </c:pt>
              </c:strCache>
            </c:strRef>
          </c:cat>
          <c:val>
            <c:numRef>
              <c:f>BT!$C$21:$C$27</c:f>
              <c:numCache>
                <c:formatCode>_(* #,##0_);_(* \(#,##0\);_(* "-"??_);_(@_)</c:formatCode>
                <c:ptCount val="7"/>
                <c:pt idx="0">
                  <c:v>42496500</c:v>
                </c:pt>
                <c:pt idx="1">
                  <c:v>4783300</c:v>
                </c:pt>
                <c:pt idx="2">
                  <c:v>2871200</c:v>
                </c:pt>
                <c:pt idx="3">
                  <c:v>1591100</c:v>
                </c:pt>
                <c:pt idx="4">
                  <c:v>1500500</c:v>
                </c:pt>
                <c:pt idx="5">
                  <c:v>1388600</c:v>
                </c:pt>
                <c:pt idx="6">
                  <c:v>2217000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46647264264685"/>
          <c:y val="0.2187143273757447"/>
          <c:w val="0.77148325474403634"/>
          <c:h val="0.76658417697787773"/>
        </c:manualLayout>
      </c:layout>
      <c:pieChart>
        <c:varyColors val="1"/>
        <c:ser>
          <c:idx val="0"/>
          <c:order val="0"/>
          <c:tx>
            <c:strRef>
              <c:f>BT!$C$34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25517613010503454"/>
                  <c:y val="-0.240078463137380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604892869107393E-3"/>
                  <c:y val="1.9788210771438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8313453759179564E-2"/>
                  <c:y val="7.8395333331632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2087474203440988E-2"/>
                  <c:y val="4.32495054132055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6842086665565831E-2"/>
                  <c:y val="-1.23392433432645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4206695927116604E-2"/>
                  <c:y val="-1.98283099403287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1675874899934283"/>
                  <c:y val="-2.19271725482849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BT!$B$35:$B$41</c:f>
              <c:strCache>
                <c:ptCount val="7"/>
                <c:pt idx="0">
                  <c:v>O&amp;M Salaries &amp; Benefits</c:v>
                </c:pt>
                <c:pt idx="1">
                  <c:v>Materials &amp; Supplies</c:v>
                </c:pt>
                <c:pt idx="2">
                  <c:v>Outside Svcs – Non Prof/ Maint</c:v>
                </c:pt>
                <c:pt idx="3">
                  <c:v>Communication Expenses</c:v>
                </c:pt>
                <c:pt idx="4">
                  <c:v>Repairs &amp; Maint - Outside Svcs</c:v>
                </c:pt>
                <c:pt idx="5">
                  <c:v>Utilities</c:v>
                </c:pt>
                <c:pt idx="6">
                  <c:v>Other Accounts</c:v>
                </c:pt>
              </c:strCache>
            </c:strRef>
          </c:cat>
          <c:val>
            <c:numRef>
              <c:f>BT!$C$35:$C$41</c:f>
              <c:numCache>
                <c:formatCode>_(* #,##0_);_(* \(#,##0\);_(* "-"??_);_(@_)</c:formatCode>
                <c:ptCount val="7"/>
                <c:pt idx="0">
                  <c:v>42872700</c:v>
                </c:pt>
                <c:pt idx="1">
                  <c:v>5334600</c:v>
                </c:pt>
                <c:pt idx="2">
                  <c:v>2867100</c:v>
                </c:pt>
                <c:pt idx="3">
                  <c:v>1594200</c:v>
                </c:pt>
                <c:pt idx="4">
                  <c:v>1511800</c:v>
                </c:pt>
                <c:pt idx="5">
                  <c:v>1461400</c:v>
                </c:pt>
                <c:pt idx="6">
                  <c:v>2134900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627072712294198"/>
          <c:y val="3.007518796992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57590118843879"/>
          <c:y val="0.20048982287810049"/>
          <c:w val="0.76483462200324515"/>
          <c:h val="0.79015973996627908"/>
        </c:manualLayout>
      </c:layout>
      <c:pieChart>
        <c:varyColors val="1"/>
        <c:ser>
          <c:idx val="0"/>
          <c:order val="0"/>
          <c:tx>
            <c:strRef>
              <c:f>BT!$C$3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0.12597794331916234"/>
                  <c:y val="3.25838243729467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1708474129129907"/>
                  <c:y val="2.18563588642328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8546085568400004"/>
                  <c:y val="-0.15739785254115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311770853873645"/>
                  <c:y val="4.1950252907128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BT!$B$4:$B$7</c:f>
              <c:strCache>
                <c:ptCount val="4"/>
                <c:pt idx="0">
                  <c:v>Office of the Manager</c:v>
                </c:pt>
                <c:pt idx="1">
                  <c:v>Administrative Services</c:v>
                </c:pt>
                <c:pt idx="2">
                  <c:v>Information Technology</c:v>
                </c:pt>
                <c:pt idx="3">
                  <c:v>Business Outreach</c:v>
                </c:pt>
              </c:strCache>
            </c:strRef>
          </c:cat>
          <c:val>
            <c:numRef>
              <c:f>BT!$C$4:$C$7</c:f>
              <c:numCache>
                <c:formatCode>#,##0</c:formatCode>
                <c:ptCount val="4"/>
                <c:pt idx="0">
                  <c:v>1644800</c:v>
                </c:pt>
                <c:pt idx="1">
                  <c:v>21686600</c:v>
                </c:pt>
                <c:pt idx="2">
                  <c:v>31801400</c:v>
                </c:pt>
                <c:pt idx="3">
                  <c:v>1715500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46840828569898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073608744670639"/>
          <c:y val="0.19415388865865452"/>
          <c:w val="0.77275567463111472"/>
          <c:h val="0.78800663075010358"/>
        </c:manualLayout>
      </c:layout>
      <c:pieChart>
        <c:varyColors val="1"/>
        <c:ser>
          <c:idx val="0"/>
          <c:order val="0"/>
          <c:tx>
            <c:strRef>
              <c:f>BT!$C$10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0.17304902858253696"/>
                  <c:y val="3.9886033982594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298535905717624"/>
                  <c:y val="4.64314822489294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6612269862605903"/>
                  <c:y val="-0.132540060781875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801112658822442"/>
                  <c:y val="3.60263848597872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BT!$B$11:$B$14</c:f>
              <c:strCache>
                <c:ptCount val="4"/>
                <c:pt idx="0">
                  <c:v>Office of the Manager</c:v>
                </c:pt>
                <c:pt idx="1">
                  <c:v>Administrative Services</c:v>
                </c:pt>
                <c:pt idx="2">
                  <c:v>Information Technology</c:v>
                </c:pt>
                <c:pt idx="3">
                  <c:v>Business Outreach</c:v>
                </c:pt>
              </c:strCache>
            </c:strRef>
          </c:cat>
          <c:val>
            <c:numRef>
              <c:f>BT!$C$11:$C$14</c:f>
              <c:numCache>
                <c:formatCode>#,##0</c:formatCode>
                <c:ptCount val="4"/>
                <c:pt idx="0">
                  <c:v>1660200</c:v>
                </c:pt>
                <c:pt idx="1">
                  <c:v>21777800</c:v>
                </c:pt>
                <c:pt idx="2">
                  <c:v>32608500</c:v>
                </c:pt>
                <c:pt idx="3">
                  <c:v>1730300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8853920621091"/>
          <c:y val="0.24018397771026254"/>
          <c:w val="0.7462339340995563"/>
          <c:h val="0.74141926726585972"/>
        </c:manualLayout>
      </c:layout>
      <c:pieChart>
        <c:varyColors val="1"/>
        <c:ser>
          <c:idx val="0"/>
          <c:order val="0"/>
          <c:tx>
            <c:strRef>
              <c:f>Ethics!$C$20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17096783649850802"/>
                  <c:y val="-0.232786028571293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7.3346677129002349E-2"/>
                  <c:y val="1.1049619312730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1402032520048037E-2"/>
                  <c:y val="-8.37194668690337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8763896551147658E-3"/>
                  <c:y val="2.51471369817090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495524760899043"/>
                  <c:y val="-1.05729584771699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30789331417207905"/>
                  <c:y val="3.6104695244261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36775087278922369"/>
                  <c:y val="0.100131183003327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Ethics!$B$21:$B$23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Ethics!$C$21:$C$23</c:f>
              <c:numCache>
                <c:formatCode>_(* #,##0_);_(* \(#,##0\);_(* "-"??_);_(@_)</c:formatCode>
                <c:ptCount val="3"/>
                <c:pt idx="0">
                  <c:v>905000</c:v>
                </c:pt>
                <c:pt idx="1">
                  <c:v>100000</c:v>
                </c:pt>
                <c:pt idx="2">
                  <c:v>35500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37386374524244"/>
          <c:y val="0.21871423989475486"/>
          <c:w val="0.77148325474403634"/>
          <c:h val="0.76658417697787773"/>
        </c:manualLayout>
      </c:layout>
      <c:pieChart>
        <c:varyColors val="1"/>
        <c:ser>
          <c:idx val="0"/>
          <c:order val="0"/>
          <c:tx>
            <c:strRef>
              <c:f>Ethics!$C$35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2141116096577161"/>
                  <c:y val="-0.248438447090673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290008025218622"/>
                  <c:y val="5.82374973838212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4408440817580153E-2"/>
                  <c:y val="1.82099629521912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3224457979145343E-3"/>
                  <c:y val="0.11269391326084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307979557051143E-2"/>
                  <c:y val="4.7846019247594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9482129068916408E-2"/>
                  <c:y val="-1.9828188143148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1675874899934283"/>
                  <c:y val="-2.19271725482849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Ethics!$B$36:$B$38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Ethics!$C$36:$C$38</c:f>
              <c:numCache>
                <c:formatCode>_(* #,##0_);_(* \(#,##0\);_(* "-"??_);_(@_)</c:formatCode>
                <c:ptCount val="3"/>
                <c:pt idx="0">
                  <c:v>904900</c:v>
                </c:pt>
                <c:pt idx="1">
                  <c:v>100000</c:v>
                </c:pt>
                <c:pt idx="2">
                  <c:v>35500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627072712294198"/>
          <c:y val="3.007518796992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12291548752642"/>
          <c:y val="0.13222961520953791"/>
          <c:w val="0.74774059340506993"/>
          <c:h val="0.85301023718898605"/>
        </c:manualLayout>
      </c:layout>
      <c:pieChart>
        <c:varyColors val="1"/>
        <c:ser>
          <c:idx val="0"/>
          <c:order val="0"/>
          <c:tx>
            <c:strRef>
              <c:f>Ethics!$C$3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17316755208972437"/>
                  <c:y val="0.193611684148337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007612219807822"/>
                  <c:y val="-5.5996358388780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1871388358288943E-2"/>
                  <c:y val="-0.152549418407569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2159019061143"/>
                  <c:y val="0.11692516295241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6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Ethics!$B$4:$B$7</c:f>
              <c:strCache>
                <c:ptCount val="4"/>
                <c:pt idx="0">
                  <c:v>Office of Manager</c:v>
                </c:pt>
                <c:pt idx="1">
                  <c:v>Media &amp; Communications</c:v>
                </c:pt>
                <c:pt idx="2">
                  <c:v>Conservation &amp; Community Services</c:v>
                </c:pt>
                <c:pt idx="3">
                  <c:v>Legislative Services</c:v>
                </c:pt>
              </c:strCache>
            </c:strRef>
          </c:cat>
          <c:val>
            <c:numRef>
              <c:f>Ethics!$C$4:$C$7</c:f>
              <c:numCache>
                <c:formatCode>#,##0</c:formatCode>
                <c:ptCount val="4"/>
                <c:pt idx="0">
                  <c:v>4025200</c:v>
                </c:pt>
                <c:pt idx="1">
                  <c:v>2261200</c:v>
                </c:pt>
                <c:pt idx="2">
                  <c:v>6080600</c:v>
                </c:pt>
                <c:pt idx="3">
                  <c:v>5516900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46840828569898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3488326284766"/>
          <c:y val="0.13006066549373635"/>
          <c:w val="0.74264799743231924"/>
          <c:h val="0.85040331497024413"/>
        </c:manualLayout>
      </c:layout>
      <c:pieChart>
        <c:varyColors val="1"/>
        <c:ser>
          <c:idx val="0"/>
          <c:order val="0"/>
          <c:tx>
            <c:strRef>
              <c:f>Ethics!$C$10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7103744489857056"/>
                  <c:y val="0.189008681607106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868421646591483"/>
                  <c:y val="-8.07614432811282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5477471586848111E-2"/>
                  <c:y val="-0.15885591224173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37646847984256"/>
                  <c:y val="0.110587714997163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5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Ethics!$B$11:$B$14</c:f>
              <c:strCache>
                <c:ptCount val="4"/>
                <c:pt idx="0">
                  <c:v>Office of Manager</c:v>
                </c:pt>
                <c:pt idx="1">
                  <c:v>Media &amp; Communications</c:v>
                </c:pt>
                <c:pt idx="2">
                  <c:v>Conservation &amp; Community Services</c:v>
                </c:pt>
                <c:pt idx="3">
                  <c:v>Legislative Services</c:v>
                </c:pt>
              </c:strCache>
            </c:strRef>
          </c:cat>
          <c:val>
            <c:numRef>
              <c:f>Ethics!$C$11:$C$14</c:f>
              <c:numCache>
                <c:formatCode>#,##0</c:formatCode>
                <c:ptCount val="4"/>
                <c:pt idx="0">
                  <c:v>4068700</c:v>
                </c:pt>
                <c:pt idx="1">
                  <c:v>2293100</c:v>
                </c:pt>
                <c:pt idx="2">
                  <c:v>6084500</c:v>
                </c:pt>
                <c:pt idx="3">
                  <c:v>5601800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8853920621091"/>
          <c:y val="0.24018397771026254"/>
          <c:w val="0.7462339340995563"/>
          <c:h val="0.74141926726585972"/>
        </c:manualLayout>
      </c:layout>
      <c:pieChart>
        <c:varyColors val="1"/>
        <c:ser>
          <c:idx val="0"/>
          <c:order val="0"/>
          <c:tx>
            <c:strRef>
              <c:f>Audit!$C$20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17096783649850802"/>
                  <c:y val="-0.232786028571293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7.3346677129002349E-2"/>
                  <c:y val="1.1049619312730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1402032520048037E-2"/>
                  <c:y val="-8.37194668690337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8763896551147658E-3"/>
                  <c:y val="2.51471369817090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495524760899043"/>
                  <c:y val="-1.05729584771699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30789331417207905"/>
                  <c:y val="3.6104695244261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36775087278922369"/>
                  <c:y val="0.100131183003327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Audit!$B$21:$B$23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Audit!$C$21:$C$23</c:f>
              <c:numCache>
                <c:formatCode>_(* #,##0_);_(* \(#,##0\);_(* "-"??_);_(@_)</c:formatCode>
                <c:ptCount val="3"/>
                <c:pt idx="0">
                  <c:v>2597300</c:v>
                </c:pt>
                <c:pt idx="1">
                  <c:v>350000</c:v>
                </c:pt>
                <c:pt idx="2">
                  <c:v>69500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18617216821838"/>
          <c:y val="0.18663115293617175"/>
          <c:w val="0.78231945762480015"/>
          <c:h val="0.7797791935851676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3428084867318"/>
                  <c:y val="-0.131926521238327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299884659746253"/>
                  <c:y val="1.4031767996393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459420178340899E-3"/>
                  <c:y val="3.1714175137908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9679396752930323"/>
                  <c:y val="3.10525851134795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WSO!$B$38:$B$43</c:f>
              <c:strCache>
                <c:ptCount val="6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Materials &amp; Supplies</c:v>
                </c:pt>
                <c:pt idx="3">
                  <c:v>Outside Svcs - Non Prof/Maint</c:v>
                </c:pt>
                <c:pt idx="4">
                  <c:v>Utilities Charges</c:v>
                </c:pt>
                <c:pt idx="5">
                  <c:v>Other Accounts</c:v>
                </c:pt>
              </c:strCache>
            </c:strRef>
          </c:cat>
          <c:val>
            <c:numRef>
              <c:f>WSO!$C$38:$C$43</c:f>
              <c:numCache>
                <c:formatCode>_(* #,##0_);_(* \(#,##0\);_(* "-"??_);_(@_)</c:formatCode>
                <c:ptCount val="6"/>
                <c:pt idx="0">
                  <c:v>148040200</c:v>
                </c:pt>
                <c:pt idx="1">
                  <c:v>2382100</c:v>
                </c:pt>
                <c:pt idx="2">
                  <c:v>39339000</c:v>
                </c:pt>
                <c:pt idx="3">
                  <c:v>15358000</c:v>
                </c:pt>
                <c:pt idx="4">
                  <c:v>13661700</c:v>
                </c:pt>
                <c:pt idx="5">
                  <c:v>7679400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37386374524244"/>
          <c:y val="0.21871423989475486"/>
          <c:w val="0.77148325474403634"/>
          <c:h val="0.76658417697787773"/>
        </c:manualLayout>
      </c:layout>
      <c:pieChart>
        <c:varyColors val="1"/>
        <c:ser>
          <c:idx val="0"/>
          <c:order val="0"/>
          <c:tx>
            <c:strRef>
              <c:f>Audit!$C$35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2141116096577161"/>
                  <c:y val="-0.248438447090673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290008025218622"/>
                  <c:y val="5.82374973838212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4408440817580153E-2"/>
                  <c:y val="1.82099629521912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3224457979145343E-3"/>
                  <c:y val="0.11269391326084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307979557051143E-2"/>
                  <c:y val="4.7846019247594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9482129068916408E-2"/>
                  <c:y val="-1.9828188143148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1675874899934283"/>
                  <c:y val="-2.19271725482849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Audit!$B$36:$B$38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Audit!$C$36:$C$38</c:f>
              <c:numCache>
                <c:formatCode>_(* #,##0_);_(* \(#,##0\);_(* "-"??_);_(@_)</c:formatCode>
                <c:ptCount val="3"/>
                <c:pt idx="0">
                  <c:v>2652500</c:v>
                </c:pt>
                <c:pt idx="1">
                  <c:v>350000</c:v>
                </c:pt>
                <c:pt idx="2">
                  <c:v>69500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627072712294198"/>
          <c:y val="3.007518796992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12291548752642"/>
          <c:y val="0.13222961520953791"/>
          <c:w val="0.74774059340506993"/>
          <c:h val="0.85301023718898605"/>
        </c:manualLayout>
      </c:layout>
      <c:pieChart>
        <c:varyColors val="1"/>
        <c:ser>
          <c:idx val="0"/>
          <c:order val="0"/>
          <c:tx>
            <c:strRef>
              <c:f>Audit!$C$3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17316755208972437"/>
                  <c:y val="0.193611684148337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007612219807822"/>
                  <c:y val="-5.5996358388780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1871388358288943E-2"/>
                  <c:y val="-0.152549418407569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2159019061143"/>
                  <c:y val="0.11692516295241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6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Audit!$B$4:$B$7</c:f>
              <c:strCache>
                <c:ptCount val="4"/>
                <c:pt idx="0">
                  <c:v>Office of Manager</c:v>
                </c:pt>
                <c:pt idx="1">
                  <c:v>Media &amp; Communications</c:v>
                </c:pt>
                <c:pt idx="2">
                  <c:v>Conservation &amp; Community Services</c:v>
                </c:pt>
                <c:pt idx="3">
                  <c:v>Legislative Services</c:v>
                </c:pt>
              </c:strCache>
            </c:strRef>
          </c:cat>
          <c:val>
            <c:numRef>
              <c:f>Audit!$C$4:$C$7</c:f>
              <c:numCache>
                <c:formatCode>#,##0</c:formatCode>
                <c:ptCount val="4"/>
                <c:pt idx="0">
                  <c:v>4025200</c:v>
                </c:pt>
                <c:pt idx="1">
                  <c:v>2261200</c:v>
                </c:pt>
                <c:pt idx="2">
                  <c:v>6080600</c:v>
                </c:pt>
                <c:pt idx="3">
                  <c:v>5516900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746840828569898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3488326284766"/>
          <c:y val="0.13006066549373635"/>
          <c:w val="0.74264799743231924"/>
          <c:h val="0.85040331497024413"/>
        </c:manualLayout>
      </c:layout>
      <c:pieChart>
        <c:varyColors val="1"/>
        <c:ser>
          <c:idx val="0"/>
          <c:order val="0"/>
          <c:tx>
            <c:strRef>
              <c:f>Audit!$C$10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7103744489857056"/>
                  <c:y val="0.189008681607106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868421646591483"/>
                  <c:y val="-8.07614432811282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5477471586848111E-2"/>
                  <c:y val="-0.15885591224173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37646847984256"/>
                  <c:y val="0.110587714997163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5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Audit!$B$11:$B$14</c:f>
              <c:strCache>
                <c:ptCount val="4"/>
                <c:pt idx="0">
                  <c:v>Office of Manager</c:v>
                </c:pt>
                <c:pt idx="1">
                  <c:v>Media &amp; Communications</c:v>
                </c:pt>
                <c:pt idx="2">
                  <c:v>Conservation &amp; Community Services</c:v>
                </c:pt>
                <c:pt idx="3">
                  <c:v>Legislative Services</c:v>
                </c:pt>
              </c:strCache>
            </c:strRef>
          </c:cat>
          <c:val>
            <c:numRef>
              <c:f>Audit!$C$11:$C$14</c:f>
              <c:numCache>
                <c:formatCode>#,##0</c:formatCode>
                <c:ptCount val="4"/>
                <c:pt idx="0">
                  <c:v>4068700</c:v>
                </c:pt>
                <c:pt idx="1">
                  <c:v>2293100</c:v>
                </c:pt>
                <c:pt idx="2">
                  <c:v>6084500</c:v>
                </c:pt>
                <c:pt idx="3">
                  <c:v>5601800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288438573380785E-2"/>
          <c:y val="0.21190112523697613"/>
          <c:w val="0.82279154577774494"/>
          <c:h val="0.76544492657120067"/>
        </c:manualLayout>
      </c:layout>
      <c:pieChart>
        <c:varyColors val="1"/>
        <c:ser>
          <c:idx val="0"/>
          <c:order val="0"/>
          <c:tx>
            <c:strRef>
              <c:f>GM!$C$18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24888996754267131"/>
                  <c:y val="-0.188341426339434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8614731304994583"/>
                  <c:y val="3.52921451657186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47452805298978"/>
                  <c:y val="0.153244302312670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680407571191451"/>
                  <c:y val="-3.135609046562967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495524760899043"/>
                  <c:y val="-1.05729584771699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30789331417207905"/>
                  <c:y val="3.6104695244261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36775087278922369"/>
                  <c:y val="0.100131183003327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GM!$B$19:$B$22</c:f>
              <c:strCache>
                <c:ptCount val="4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Travel Expenses</c:v>
                </c:pt>
                <c:pt idx="3">
                  <c:v>Other Accounts</c:v>
                </c:pt>
              </c:strCache>
            </c:strRef>
          </c:cat>
          <c:val>
            <c:numRef>
              <c:f>GM!$C$19:$C$22</c:f>
              <c:numCache>
                <c:formatCode>_(* #,##0_);_(* \(#,##0\);_(* "-"??_);_(@_)</c:formatCode>
                <c:ptCount val="4"/>
                <c:pt idx="0">
                  <c:v>10063000</c:v>
                </c:pt>
                <c:pt idx="1">
                  <c:v>2580000</c:v>
                </c:pt>
                <c:pt idx="2">
                  <c:v>1598400</c:v>
                </c:pt>
                <c:pt idx="3">
                  <c:v>241000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97210287219766"/>
          <c:y val="0.21871423989475486"/>
          <c:w val="0.82360066370924834"/>
          <c:h val="0.76852651988496756"/>
        </c:manualLayout>
      </c:layout>
      <c:pieChart>
        <c:varyColors val="1"/>
        <c:ser>
          <c:idx val="0"/>
          <c:order val="0"/>
          <c:tx>
            <c:strRef>
              <c:f>GM!$C$34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21202614006011092"/>
                  <c:y val="-0.199806364568162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848995420664836"/>
                  <c:y val="4.6079361169011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702651040254523"/>
                  <c:y val="0.160053980503707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5992493940314385E-2"/>
                  <c:y val="-8.886551591652634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307979557051143E-2"/>
                  <c:y val="4.7846019247594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9482129068916408E-2"/>
                  <c:y val="-1.9828188143148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21675874899934283"/>
                  <c:y val="-2.19271725482849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GM!$B$35:$B$38</c:f>
              <c:strCache>
                <c:ptCount val="4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Travel Expenses</c:v>
                </c:pt>
                <c:pt idx="3">
                  <c:v>Other Accounts</c:v>
                </c:pt>
              </c:strCache>
            </c:strRef>
          </c:cat>
          <c:val>
            <c:numRef>
              <c:f>GM!$C$35:$C$38</c:f>
              <c:numCache>
                <c:formatCode>_(* #,##0_);_(* \(#,##0\);_(* "-"??_);_(@_)</c:formatCode>
                <c:ptCount val="4"/>
                <c:pt idx="0">
                  <c:v>10197900</c:v>
                </c:pt>
                <c:pt idx="1">
                  <c:v>2580000</c:v>
                </c:pt>
                <c:pt idx="2">
                  <c:v>1654200</c:v>
                </c:pt>
                <c:pt idx="3">
                  <c:v>244500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2014/15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8042448086244978"/>
          <c:y val="3.00753805774278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12291548752642"/>
          <c:y val="0.13222961520953791"/>
          <c:w val="0.74774059340506993"/>
          <c:h val="0.85301023718898605"/>
        </c:manualLayout>
      </c:layout>
      <c:pieChart>
        <c:varyColors val="1"/>
        <c:ser>
          <c:idx val="0"/>
          <c:order val="0"/>
          <c:tx>
            <c:strRef>
              <c:f>GM!$C$3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20224345000838914"/>
                  <c:y val="0.214945091863517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6839775203653415E-2"/>
                  <c:y val="-0.199996220472440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7894321645331859"/>
                  <c:y val="0.207291128608923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2159019061143"/>
                  <c:y val="0.11692516295241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GM!$B$4:$B$6</c:f>
              <c:strCache>
                <c:ptCount val="3"/>
                <c:pt idx="0">
                  <c:v>Office of the General Manager</c:v>
                </c:pt>
                <c:pt idx="1">
                  <c:v>Bay Delta Initiatives</c:v>
                </c:pt>
                <c:pt idx="2">
                  <c:v>Board of Directors</c:v>
                </c:pt>
              </c:strCache>
            </c:strRef>
          </c:cat>
          <c:val>
            <c:numRef>
              <c:f>GM!$C$4:$C$6</c:f>
              <c:numCache>
                <c:formatCode>#,##0</c:formatCode>
                <c:ptCount val="3"/>
                <c:pt idx="0">
                  <c:v>3974800</c:v>
                </c:pt>
                <c:pt idx="1">
                  <c:v>7009500</c:v>
                </c:pt>
                <c:pt idx="2">
                  <c:v>3498200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2015/16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BUDGET BY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875873550967963"/>
          <c:y val="3.9215760680517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3488326284766"/>
          <c:y val="0.13006066549373635"/>
          <c:w val="0.74264799743231924"/>
          <c:h val="0.85040331497024413"/>
        </c:manualLayout>
      </c:layout>
      <c:pieChart>
        <c:varyColors val="1"/>
        <c:ser>
          <c:idx val="0"/>
          <c:order val="0"/>
          <c:tx>
            <c:strRef>
              <c:f>GM!$C$9</c:f>
              <c:strCache>
                <c:ptCount val="1"/>
                <c:pt idx="0">
                  <c:v>2015-16 Budget</c:v>
                </c:pt>
              </c:strCache>
            </c:strRef>
          </c:tx>
          <c:dLbls>
            <c:dLbl>
              <c:idx val="0"/>
              <c:layout>
                <c:manualLayout>
                  <c:x val="-0.19684382034762885"/>
                  <c:y val="0.215782605487567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7875100711303746E-2"/>
                  <c:y val="-0.19856602262066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6719786693543337"/>
                  <c:y val="0.239730997480736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23037646847984256"/>
                  <c:y val="0.110587714997163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GM!$B$10:$B$12</c:f>
              <c:strCache>
                <c:ptCount val="3"/>
                <c:pt idx="0">
                  <c:v>Office of the General Manager</c:v>
                </c:pt>
                <c:pt idx="1">
                  <c:v>Bay Delta Initiatives</c:v>
                </c:pt>
                <c:pt idx="2">
                  <c:v>Board of Directors</c:v>
                </c:pt>
              </c:strCache>
            </c:strRef>
          </c:cat>
          <c:val>
            <c:numRef>
              <c:f>GM!$C$10:$C$12</c:f>
              <c:numCache>
                <c:formatCode>#,##0</c:formatCode>
                <c:ptCount val="3"/>
                <c:pt idx="0">
                  <c:v>4000100</c:v>
                </c:pt>
                <c:pt idx="1">
                  <c:v>7100300</c:v>
                </c:pt>
                <c:pt idx="2">
                  <c:v>3576200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2014/15 BUDGET BY EXPENDITURE</a:t>
            </a:r>
          </a:p>
        </c:rich>
      </c:tx>
      <c:layout>
        <c:manualLayout>
          <c:xMode val="edge"/>
          <c:yMode val="edge"/>
          <c:x val="0.12450592885375494"/>
          <c:y val="2.22965440356744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93658174923928"/>
          <c:y val="0.20163870820495264"/>
          <c:w val="0.75206023991732363"/>
          <c:h val="0.77218198895706602"/>
        </c:manualLayout>
      </c:layout>
      <c:pieChart>
        <c:varyColors val="1"/>
        <c:ser>
          <c:idx val="0"/>
          <c:order val="0"/>
          <c:tx>
            <c:strRef>
              <c:f>Legal!$C$3</c:f>
              <c:strCache>
                <c:ptCount val="1"/>
                <c:pt idx="0">
                  <c:v>2014/15</c:v>
                </c:pt>
              </c:strCache>
            </c:strRef>
          </c:tx>
          <c:dLbls>
            <c:dLbl>
              <c:idx val="0"/>
              <c:layout>
                <c:manualLayout>
                  <c:x val="-0.25062598866718916"/>
                  <c:y val="-0.204688355803708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054940277839761"/>
                  <c:y val="0.13083473453350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339937133684151"/>
                  <c:y val="1.1582369198620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1950203472272382E-3"/>
                  <c:y val="-3.59670558421576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40673830728586224"/>
                  <c:y val="0.145505922714807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37282371499455358"/>
                  <c:y val="0.215983871163862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Legal!$B$4:$B$6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Legal!$C$4:$C$6</c:f>
              <c:numCache>
                <c:formatCode>_(* #,##0_);_(* \(#,##0\);_(* "-"??_);_(@_)</c:formatCode>
                <c:ptCount val="3"/>
                <c:pt idx="0">
                  <c:v>9079500</c:v>
                </c:pt>
                <c:pt idx="1">
                  <c:v>3467500</c:v>
                </c:pt>
                <c:pt idx="2">
                  <c:v>423000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2015/16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BY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18617216821838"/>
          <c:y val="0.18663115293617175"/>
          <c:w val="0.78231945762480015"/>
          <c:h val="0.7797791935851676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3428092456184912"/>
                  <c:y val="-0.181770876771244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265483024299382"/>
                  <c:y val="9.9263947146793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4170993141986291"/>
                  <c:y val="4.22007996663968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459420178340899E-3"/>
                  <c:y val="3.1714175137908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9679396752930323"/>
                  <c:y val="3.10525851134795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Legal!$B$10:$B$12</c:f>
              <c:strCache>
                <c:ptCount val="3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Legal!$C$10:$C$12</c:f>
              <c:numCache>
                <c:formatCode>_(* #,##0_);_(* \(#,##0\);_(* "-"??_);_(@_)</c:formatCode>
                <c:ptCount val="3"/>
                <c:pt idx="0">
                  <c:v>9195500</c:v>
                </c:pt>
                <c:pt idx="1">
                  <c:v>3620000</c:v>
                </c:pt>
                <c:pt idx="2" formatCode="#,##0">
                  <c:v>413000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Legal!$C$3</c:f>
              <c:strCache>
                <c:ptCount val="1"/>
                <c:pt idx="0">
                  <c:v>2014/15</c:v>
                </c:pt>
              </c:strCache>
            </c:strRef>
          </c:tx>
          <c:invertIfNegative val="0"/>
          <c:cat>
            <c:strRef>
              <c:f>Legal!$B$4:$B$5</c:f>
              <c:strCache>
                <c:ptCount val="2"/>
                <c:pt idx="0">
                  <c:v>O&amp;M Salaries &amp; Benefits</c:v>
                </c:pt>
                <c:pt idx="1">
                  <c:v>Professional Services</c:v>
                </c:pt>
              </c:strCache>
            </c:strRef>
          </c:cat>
          <c:val>
            <c:numRef>
              <c:f>Legal!$C$4:$C$5</c:f>
              <c:numCache>
                <c:formatCode>_(* #,##0_);_(* \(#,##0\);_(* "-"??_);_(@_)</c:formatCode>
                <c:ptCount val="2"/>
                <c:pt idx="0">
                  <c:v>9079500</c:v>
                </c:pt>
                <c:pt idx="1">
                  <c:v>3467500</c:v>
                </c:pt>
              </c:numCache>
            </c:numRef>
          </c:val>
        </c:ser>
        <c:ser>
          <c:idx val="1"/>
          <c:order val="1"/>
          <c:tx>
            <c:strRef>
              <c:f>Legal!$D$3</c:f>
              <c:strCache>
                <c:ptCount val="1"/>
              </c:strCache>
            </c:strRef>
          </c:tx>
          <c:invertIfNegative val="0"/>
          <c:cat>
            <c:strRef>
              <c:f>Legal!$B$4:$B$5</c:f>
              <c:strCache>
                <c:ptCount val="2"/>
                <c:pt idx="0">
                  <c:v>O&amp;M Salaries &amp; Benefits</c:v>
                </c:pt>
                <c:pt idx="1">
                  <c:v>Professional Services</c:v>
                </c:pt>
              </c:strCache>
            </c:strRef>
          </c:cat>
          <c:val>
            <c:numRef>
              <c:f>Legal!$D$4:$D$5</c:f>
              <c:numCache>
                <c:formatCode>_(* #,##0_);_(* \(#,##0\);_(* "-"??_);_(@_)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21472"/>
        <c:axId val="109723008"/>
      </c:barChart>
      <c:catAx>
        <c:axId val="109721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723008"/>
        <c:crosses val="autoZero"/>
        <c:auto val="1"/>
        <c:lblAlgn val="ctr"/>
        <c:lblOffset val="100"/>
        <c:noMultiLvlLbl val="0"/>
      </c:catAx>
      <c:valAx>
        <c:axId val="1097230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972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WSO!$C$28</c:f>
              <c:strCache>
                <c:ptCount val="1"/>
                <c:pt idx="0">
                  <c:v>2014/15</c:v>
                </c:pt>
              </c:strCache>
            </c:strRef>
          </c:tx>
          <c:invertIfNegative val="0"/>
          <c:cat>
            <c:strRef>
              <c:f>WSO!$B$29:$B$34</c:f>
              <c:strCache>
                <c:ptCount val="6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Materials &amp; Supplies</c:v>
                </c:pt>
                <c:pt idx="3">
                  <c:v>Outside Svcs - Non Prof/Maint</c:v>
                </c:pt>
                <c:pt idx="4">
                  <c:v>Utilities Charges</c:v>
                </c:pt>
                <c:pt idx="5">
                  <c:v>Other Accounts</c:v>
                </c:pt>
              </c:strCache>
            </c:strRef>
          </c:cat>
          <c:val>
            <c:numRef>
              <c:f>WSO!$C$29:$C$34</c:f>
              <c:numCache>
                <c:formatCode>_(* #,##0_);_(* \(#,##0\);_(* "-"??_);_(@_)</c:formatCode>
                <c:ptCount val="6"/>
                <c:pt idx="0">
                  <c:v>146048400</c:v>
                </c:pt>
                <c:pt idx="1">
                  <c:v>2452100</c:v>
                </c:pt>
                <c:pt idx="2">
                  <c:v>39004800</c:v>
                </c:pt>
                <c:pt idx="3">
                  <c:v>14942500</c:v>
                </c:pt>
                <c:pt idx="4">
                  <c:v>12964500</c:v>
                </c:pt>
                <c:pt idx="5">
                  <c:v>7773300</c:v>
                </c:pt>
              </c:numCache>
            </c:numRef>
          </c:val>
        </c:ser>
        <c:ser>
          <c:idx val="1"/>
          <c:order val="1"/>
          <c:tx>
            <c:strRef>
              <c:f>WSO!$D$28</c:f>
              <c:strCache>
                <c:ptCount val="1"/>
                <c:pt idx="0">
                  <c:v>2015/16</c:v>
                </c:pt>
              </c:strCache>
            </c:strRef>
          </c:tx>
          <c:invertIfNegative val="0"/>
          <c:cat>
            <c:strRef>
              <c:f>WSO!$B$29:$B$34</c:f>
              <c:strCache>
                <c:ptCount val="6"/>
                <c:pt idx="0">
                  <c:v>O&amp;M Salaries &amp; Benefits</c:v>
                </c:pt>
                <c:pt idx="1">
                  <c:v>Professional Services</c:v>
                </c:pt>
                <c:pt idx="2">
                  <c:v>Materials &amp; Supplies</c:v>
                </c:pt>
                <c:pt idx="3">
                  <c:v>Outside Svcs - Non Prof/Maint</c:v>
                </c:pt>
                <c:pt idx="4">
                  <c:v>Utilities Charges</c:v>
                </c:pt>
                <c:pt idx="5">
                  <c:v>Other Accounts</c:v>
                </c:pt>
              </c:strCache>
            </c:strRef>
          </c:cat>
          <c:val>
            <c:numRef>
              <c:f>WSO!$D$29:$D$34</c:f>
              <c:numCache>
                <c:formatCode>_(* #,##0_);_(* \(#,##0\);_(* "-"??_);_(@_)</c:formatCode>
                <c:ptCount val="6"/>
                <c:pt idx="0">
                  <c:v>148040200</c:v>
                </c:pt>
                <c:pt idx="1">
                  <c:v>2382100</c:v>
                </c:pt>
                <c:pt idx="2">
                  <c:v>39339000</c:v>
                </c:pt>
                <c:pt idx="3">
                  <c:v>15358000</c:v>
                </c:pt>
                <c:pt idx="4">
                  <c:v>13661700</c:v>
                </c:pt>
                <c:pt idx="5">
                  <c:v>7679400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48608"/>
        <c:axId val="102550144"/>
      </c:barChart>
      <c:catAx>
        <c:axId val="102548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50144"/>
        <c:crosses val="autoZero"/>
        <c:auto val="1"/>
        <c:lblAlgn val="ctr"/>
        <c:lblOffset val="100"/>
        <c:noMultiLvlLbl val="0"/>
      </c:catAx>
      <c:valAx>
        <c:axId val="10255014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2548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WSO!$C$3</c:f>
              <c:strCache>
                <c:ptCount val="1"/>
                <c:pt idx="0">
                  <c:v>2014/15</c:v>
                </c:pt>
              </c:strCache>
            </c:strRef>
          </c:tx>
          <c:invertIfNegative val="0"/>
          <c:cat>
            <c:strRef>
              <c:f>WSO!$B$4:$B$11</c:f>
              <c:strCache>
                <c:ptCount val="8"/>
                <c:pt idx="0">
                  <c:v>Office of Manager</c:v>
                </c:pt>
                <c:pt idx="1">
                  <c:v>Ops Support Services</c:v>
                </c:pt>
                <c:pt idx="2">
                  <c:v>Water Treatment</c:v>
                </c:pt>
                <c:pt idx="3">
                  <c:v>Water Conveyance &amp; Distribution</c:v>
                </c:pt>
                <c:pt idx="4">
                  <c:v>Water Quality</c:v>
                </c:pt>
                <c:pt idx="5">
                  <c:v>Water Ops &amp; Planning </c:v>
                </c:pt>
                <c:pt idx="6">
                  <c:v>Safety &amp; Environmental Svcs</c:v>
                </c:pt>
                <c:pt idx="7">
                  <c:v>Power Ops &amp; Planning</c:v>
                </c:pt>
              </c:strCache>
            </c:strRef>
          </c:cat>
          <c:val>
            <c:numRef>
              <c:f>WSO!$C$4:$C$11</c:f>
              <c:numCache>
                <c:formatCode>_(* #,##0_);_(* \(#,##0\);_(* "-"??_);_(@_)</c:formatCode>
                <c:ptCount val="8"/>
                <c:pt idx="0">
                  <c:v>12440900</c:v>
                </c:pt>
                <c:pt idx="1">
                  <c:v>31728800</c:v>
                </c:pt>
                <c:pt idx="2">
                  <c:v>74308000</c:v>
                </c:pt>
                <c:pt idx="3">
                  <c:v>56637200</c:v>
                </c:pt>
                <c:pt idx="4">
                  <c:v>20123800</c:v>
                </c:pt>
                <c:pt idx="5">
                  <c:v>10690900</c:v>
                </c:pt>
                <c:pt idx="6">
                  <c:v>14325400</c:v>
                </c:pt>
                <c:pt idx="7">
                  <c:v>2930600</c:v>
                </c:pt>
              </c:numCache>
            </c:numRef>
          </c:val>
        </c:ser>
        <c:ser>
          <c:idx val="1"/>
          <c:order val="1"/>
          <c:tx>
            <c:strRef>
              <c:f>WSO!$D$3</c:f>
              <c:strCache>
                <c:ptCount val="1"/>
                <c:pt idx="0">
                  <c:v>2015/16</c:v>
                </c:pt>
              </c:strCache>
            </c:strRef>
          </c:tx>
          <c:invertIfNegative val="0"/>
          <c:cat>
            <c:strRef>
              <c:f>WSO!$B$4:$B$11</c:f>
              <c:strCache>
                <c:ptCount val="8"/>
                <c:pt idx="0">
                  <c:v>Office of Manager</c:v>
                </c:pt>
                <c:pt idx="1">
                  <c:v>Ops Support Services</c:v>
                </c:pt>
                <c:pt idx="2">
                  <c:v>Water Treatment</c:v>
                </c:pt>
                <c:pt idx="3">
                  <c:v>Water Conveyance &amp; Distribution</c:v>
                </c:pt>
                <c:pt idx="4">
                  <c:v>Water Quality</c:v>
                </c:pt>
                <c:pt idx="5">
                  <c:v>Water Ops &amp; Planning </c:v>
                </c:pt>
                <c:pt idx="6">
                  <c:v>Safety &amp; Environmental Svcs</c:v>
                </c:pt>
                <c:pt idx="7">
                  <c:v>Power Ops &amp; Planning</c:v>
                </c:pt>
              </c:strCache>
            </c:strRef>
          </c:cat>
          <c:val>
            <c:numRef>
              <c:f>WSO!$D$4:$D$11</c:f>
              <c:numCache>
                <c:formatCode>_(* #,##0_);_(* \(#,##0\);_(* "-"??_);_(@_)</c:formatCode>
                <c:ptCount val="8"/>
                <c:pt idx="0">
                  <c:v>12769200</c:v>
                </c:pt>
                <c:pt idx="1">
                  <c:v>31972100</c:v>
                </c:pt>
                <c:pt idx="2">
                  <c:v>75976000</c:v>
                </c:pt>
                <c:pt idx="3">
                  <c:v>57356400</c:v>
                </c:pt>
                <c:pt idx="4">
                  <c:v>20409400</c:v>
                </c:pt>
                <c:pt idx="5">
                  <c:v>10691300</c:v>
                </c:pt>
                <c:pt idx="6">
                  <c:v>14342700</c:v>
                </c:pt>
                <c:pt idx="7">
                  <c:v>2943200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81376"/>
        <c:axId val="102582912"/>
      </c:barChart>
      <c:catAx>
        <c:axId val="10258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82912"/>
        <c:crosses val="autoZero"/>
        <c:auto val="1"/>
        <c:lblAlgn val="ctr"/>
        <c:lblOffset val="100"/>
        <c:noMultiLvlLbl val="0"/>
      </c:catAx>
      <c:valAx>
        <c:axId val="1025829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2581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2014-15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67064600795868"/>
          <c:y val="0.1294250627430695"/>
          <c:w val="0.73936838540343752"/>
          <c:h val="0.8365116769162979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5204470408940818"/>
                  <c:y val="0.191916393662471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230754381508763"/>
                  <c:y val="-0.14658007165162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3247582761832189"/>
                  <c:y val="-9.00975151828649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596938388481786"/>
                  <c:y val="0.14329405904553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WRM!$B$5:$B$7</c:f>
              <c:strCache>
                <c:ptCount val="3"/>
                <c:pt idx="0">
                  <c:v>Office of Manager</c:v>
                </c:pt>
                <c:pt idx="1">
                  <c:v>Resource Planning &amp; Development</c:v>
                </c:pt>
                <c:pt idx="2">
                  <c:v>Resource Implementation</c:v>
                </c:pt>
              </c:strCache>
            </c:strRef>
          </c:cat>
          <c:val>
            <c:numRef>
              <c:f>WRM!$C$5:$C$7</c:f>
              <c:numCache>
                <c:formatCode>#,##0</c:formatCode>
                <c:ptCount val="3"/>
                <c:pt idx="0">
                  <c:v>3744700</c:v>
                </c:pt>
                <c:pt idx="1">
                  <c:v>4057900</c:v>
                </c:pt>
                <c:pt idx="2">
                  <c:v>9318100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2015-16 BUDGET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SECTION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21976283909135"/>
          <c:y val="0.1537559629863785"/>
          <c:w val="0.74225037831183149"/>
          <c:h val="0.8316454968676361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545247804936436"/>
                  <c:y val="0.196782573711132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104665418451358"/>
                  <c:y val="-0.13684771155430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4537913117071"/>
                  <c:y val="-9.982987528018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596938388481786"/>
                  <c:y val="0.14329405904553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57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WRM!$B$14:$B$16</c:f>
              <c:strCache>
                <c:ptCount val="3"/>
                <c:pt idx="0">
                  <c:v>Office of Manager</c:v>
                </c:pt>
                <c:pt idx="1">
                  <c:v>Resource Planning &amp; Development</c:v>
                </c:pt>
                <c:pt idx="2">
                  <c:v>Resource Implementation</c:v>
                </c:pt>
              </c:strCache>
            </c:strRef>
          </c:cat>
          <c:val>
            <c:numRef>
              <c:f>WRM!$C$14:$C$16</c:f>
              <c:numCache>
                <c:formatCode>#,##0</c:formatCode>
                <c:ptCount val="3"/>
                <c:pt idx="0">
                  <c:v>3781500</c:v>
                </c:pt>
                <c:pt idx="1">
                  <c:v>4054400</c:v>
                </c:pt>
                <c:pt idx="2">
                  <c:v>9322000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0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FY 2014-15 BUDGET BY</a:t>
            </a:r>
            <a:r>
              <a:rPr lang="en-US" sz="1000" b="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EXPENDITURE</a:t>
            </a:r>
            <a:endParaRPr lang="en-US" sz="10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0987029533929618"/>
          <c:y val="2.89855072463768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251695273106626E-2"/>
          <c:y val="0.13432446346135993"/>
          <c:w val="0.82826001639384983"/>
          <c:h val="0.84423930931463154"/>
        </c:manualLayout>
      </c:layout>
      <c:pieChart>
        <c:varyColors val="1"/>
        <c:ser>
          <c:idx val="0"/>
          <c:order val="0"/>
          <c:tx>
            <c:strRef>
              <c:f>WRM!$C$19</c:f>
              <c:strCache>
                <c:ptCount val="1"/>
                <c:pt idx="0">
                  <c:v>2014-15 Budget</c:v>
                </c:pt>
              </c:strCache>
            </c:strRef>
          </c:tx>
          <c:dLbls>
            <c:dLbl>
              <c:idx val="0"/>
              <c:layout>
                <c:manualLayout>
                  <c:x val="-0.20143635170603674"/>
                  <c:y val="-0.289709088689495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6213762114687119E-2"/>
                  <c:y val="0.164481722393396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WRM!$B$20:$B$22</c:f>
              <c:strCache>
                <c:ptCount val="3"/>
                <c:pt idx="0">
                  <c:v>O&amp;M Salaries and Benefits</c:v>
                </c:pt>
                <c:pt idx="1">
                  <c:v>Professional Services</c:v>
                </c:pt>
                <c:pt idx="2">
                  <c:v>Other Accounts</c:v>
                </c:pt>
              </c:strCache>
            </c:strRef>
          </c:cat>
          <c:val>
            <c:numRef>
              <c:f>WRM!$C$20:$C$22</c:f>
              <c:numCache>
                <c:formatCode>_(* #,##0_);_(* \(#,##0\);_(* "-"??_);_(@_)</c:formatCode>
                <c:ptCount val="3"/>
                <c:pt idx="0">
                  <c:v>14080100</c:v>
                </c:pt>
                <c:pt idx="1">
                  <c:v>2181300</c:v>
                </c:pt>
                <c:pt idx="2">
                  <c:v>859300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4" Type="http://schemas.openxmlformats.org/officeDocument/2006/relationships/chart" Target="../charts/chart4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314327</xdr:colOff>
      <xdr:row>2</xdr:row>
      <xdr:rowOff>0</xdr:rowOff>
    </xdr:from>
    <xdr:to>
      <xdr:col>8</xdr:col>
      <xdr:colOff>485776</xdr:colOff>
      <xdr:row>13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2</xdr:row>
      <xdr:rowOff>0</xdr:rowOff>
    </xdr:from>
    <xdr:to>
      <xdr:col>14</xdr:col>
      <xdr:colOff>152400</xdr:colOff>
      <xdr:row>13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238127</xdr:colOff>
      <xdr:row>27</xdr:row>
      <xdr:rowOff>133350</xdr:rowOff>
    </xdr:from>
    <xdr:to>
      <xdr:col>8</xdr:col>
      <xdr:colOff>419100</xdr:colOff>
      <xdr:row>43</xdr:row>
      <xdr:rowOff>76199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95250</xdr:colOff>
      <xdr:row>27</xdr:row>
      <xdr:rowOff>133350</xdr:rowOff>
    </xdr:from>
    <xdr:to>
      <xdr:col>13</xdr:col>
      <xdr:colOff>542925</xdr:colOff>
      <xdr:row>43</xdr:row>
      <xdr:rowOff>66676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276225</xdr:colOff>
      <xdr:row>11</xdr:row>
      <xdr:rowOff>100012</xdr:rowOff>
    </xdr:from>
    <xdr:to>
      <xdr:col>21</xdr:col>
      <xdr:colOff>581025</xdr:colOff>
      <xdr:row>25</xdr:row>
      <xdr:rowOff>176212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285750</xdr:colOff>
      <xdr:row>0</xdr:row>
      <xdr:rowOff>0</xdr:rowOff>
    </xdr:from>
    <xdr:to>
      <xdr:col>21</xdr:col>
      <xdr:colOff>590550</xdr:colOff>
      <xdr:row>10</xdr:row>
      <xdr:rowOff>109537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457203</xdr:colOff>
      <xdr:row>19</xdr:row>
      <xdr:rowOff>28574</xdr:rowOff>
    </xdr:from>
    <xdr:to>
      <xdr:col>7</xdr:col>
      <xdr:colOff>371476</xdr:colOff>
      <xdr:row>33</xdr:row>
      <xdr:rowOff>76198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66679</xdr:colOff>
      <xdr:row>19</xdr:row>
      <xdr:rowOff>19049</xdr:rowOff>
    </xdr:from>
    <xdr:to>
      <xdr:col>12</xdr:col>
      <xdr:colOff>571501</xdr:colOff>
      <xdr:row>33</xdr:row>
      <xdr:rowOff>57148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19052</xdr:colOff>
      <xdr:row>2</xdr:row>
      <xdr:rowOff>0</xdr:rowOff>
    </xdr:from>
    <xdr:to>
      <xdr:col>8</xdr:col>
      <xdr:colOff>133350</xdr:colOff>
      <xdr:row>13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523878</xdr:colOff>
      <xdr:row>2</xdr:row>
      <xdr:rowOff>9525</xdr:rowOff>
    </xdr:from>
    <xdr:to>
      <xdr:col>13</xdr:col>
      <xdr:colOff>428625</xdr:colOff>
      <xdr:row>13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457204</xdr:colOff>
      <xdr:row>17</xdr:row>
      <xdr:rowOff>28574</xdr:rowOff>
    </xdr:from>
    <xdr:to>
      <xdr:col>7</xdr:col>
      <xdr:colOff>361951</xdr:colOff>
      <xdr:row>32</xdr:row>
      <xdr:rowOff>76198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28579</xdr:colOff>
      <xdr:row>17</xdr:row>
      <xdr:rowOff>9524</xdr:rowOff>
    </xdr:from>
    <xdr:to>
      <xdr:col>12</xdr:col>
      <xdr:colOff>514351</xdr:colOff>
      <xdr:row>32</xdr:row>
      <xdr:rowOff>47623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666753</xdr:colOff>
      <xdr:row>1</xdr:row>
      <xdr:rowOff>142875</xdr:rowOff>
    </xdr:from>
    <xdr:to>
      <xdr:col>7</xdr:col>
      <xdr:colOff>600076</xdr:colOff>
      <xdr:row>11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523879</xdr:colOff>
      <xdr:row>2</xdr:row>
      <xdr:rowOff>9525</xdr:rowOff>
    </xdr:from>
    <xdr:to>
      <xdr:col>13</xdr:col>
      <xdr:colOff>361951</xdr:colOff>
      <xdr:row>12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180977</xdr:colOff>
      <xdr:row>0</xdr:row>
      <xdr:rowOff>66675</xdr:rowOff>
    </xdr:from>
    <xdr:to>
      <xdr:col>8</xdr:col>
      <xdr:colOff>228600</xdr:colOff>
      <xdr:row>15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533400</xdr:colOff>
      <xdr:row>0</xdr:row>
      <xdr:rowOff>95250</xdr:rowOff>
    </xdr:from>
    <xdr:to>
      <xdr:col>13</xdr:col>
      <xdr:colOff>276225</xdr:colOff>
      <xdr:row>15</xdr:row>
      <xdr:rowOff>142876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276225</xdr:colOff>
      <xdr:row>0</xdr:row>
      <xdr:rowOff>0</xdr:rowOff>
    </xdr:from>
    <xdr:to>
      <xdr:col>21</xdr:col>
      <xdr:colOff>581025</xdr:colOff>
      <xdr:row>0</xdr:row>
      <xdr:rowOff>176212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19049</xdr:rowOff>
    </xdr:from>
    <xdr:to>
      <xdr:col>8</xdr:col>
      <xdr:colOff>133350</xdr:colOff>
      <xdr:row>15</xdr:row>
      <xdr:rowOff>47624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466725</xdr:colOff>
      <xdr:row>2</xdr:row>
      <xdr:rowOff>19050</xdr:rowOff>
    </xdr:from>
    <xdr:to>
      <xdr:col>13</xdr:col>
      <xdr:colOff>342900</xdr:colOff>
      <xdr:row>15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8</xdr:col>
      <xdr:colOff>85725</xdr:colOff>
      <xdr:row>29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13</xdr:col>
      <xdr:colOff>466725</xdr:colOff>
      <xdr:row>29</xdr:row>
      <xdr:rowOff>171451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447676</xdr:colOff>
      <xdr:row>17</xdr:row>
      <xdr:rowOff>171450</xdr:rowOff>
    </xdr:from>
    <xdr:to>
      <xdr:col>7</xdr:col>
      <xdr:colOff>381000</xdr:colOff>
      <xdr:row>30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133355</xdr:colOff>
      <xdr:row>18</xdr:row>
      <xdr:rowOff>9524</xdr:rowOff>
    </xdr:from>
    <xdr:to>
      <xdr:col>13</xdr:col>
      <xdr:colOff>38101</xdr:colOff>
      <xdr:row>31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19051</xdr:colOff>
      <xdr:row>2</xdr:row>
      <xdr:rowOff>0</xdr:rowOff>
    </xdr:from>
    <xdr:to>
      <xdr:col>8</xdr:col>
      <xdr:colOff>152400</xdr:colOff>
      <xdr:row>13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552452</xdr:colOff>
      <xdr:row>2</xdr:row>
      <xdr:rowOff>0</xdr:rowOff>
    </xdr:from>
    <xdr:to>
      <xdr:col>13</xdr:col>
      <xdr:colOff>428626</xdr:colOff>
      <xdr:row>13</xdr:row>
      <xdr:rowOff>57150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76201</xdr:colOff>
      <xdr:row>16</xdr:row>
      <xdr:rowOff>133351</xdr:rowOff>
    </xdr:from>
    <xdr:to>
      <xdr:col>8</xdr:col>
      <xdr:colOff>200025</xdr:colOff>
      <xdr:row>29</xdr:row>
      <xdr:rowOff>133351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285752</xdr:colOff>
      <xdr:row>16</xdr:row>
      <xdr:rowOff>152400</xdr:rowOff>
    </xdr:from>
    <xdr:to>
      <xdr:col>13</xdr:col>
      <xdr:colOff>123826</xdr:colOff>
      <xdr:row>29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</xdr:row>
      <xdr:rowOff>333375</xdr:rowOff>
    </xdr:from>
    <xdr:to>
      <xdr:col>8</xdr:col>
      <xdr:colOff>123824</xdr:colOff>
      <xdr:row>14</xdr:row>
      <xdr:rowOff>104775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285750</xdr:colOff>
      <xdr:row>2</xdr:row>
      <xdr:rowOff>304800</xdr:rowOff>
    </xdr:from>
    <xdr:to>
      <xdr:col>13</xdr:col>
      <xdr:colOff>85725</xdr:colOff>
      <xdr:row>14</xdr:row>
      <xdr:rowOff>123825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285753</xdr:colOff>
      <xdr:row>1</xdr:row>
      <xdr:rowOff>0</xdr:rowOff>
    </xdr:from>
    <xdr:to>
      <xdr:col>8</xdr:col>
      <xdr:colOff>523875</xdr:colOff>
      <xdr:row>13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</xdr:colOff>
      <xdr:row>1</xdr:row>
      <xdr:rowOff>0</xdr:rowOff>
    </xdr:from>
    <xdr:to>
      <xdr:col>13</xdr:col>
      <xdr:colOff>590550</xdr:colOff>
      <xdr:row>13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19</xdr:row>
      <xdr:rowOff>9525</xdr:rowOff>
    </xdr:from>
    <xdr:to>
      <xdr:col>8</xdr:col>
      <xdr:colOff>381000</xdr:colOff>
      <xdr:row>33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76200</xdr:colOff>
      <xdr:row>19</xdr:row>
      <xdr:rowOff>9525</xdr:rowOff>
    </xdr:from>
    <xdr:to>
      <xdr:col>13</xdr:col>
      <xdr:colOff>533400</xdr:colOff>
      <xdr:row>33</xdr:row>
      <xdr:rowOff>152401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238128</xdr:colOff>
      <xdr:row>2</xdr:row>
      <xdr:rowOff>0</xdr:rowOff>
    </xdr:from>
    <xdr:to>
      <xdr:col>8</xdr:col>
      <xdr:colOff>571500</xdr:colOff>
      <xdr:row>12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133351</xdr:colOff>
      <xdr:row>2</xdr:row>
      <xdr:rowOff>0</xdr:rowOff>
    </xdr:from>
    <xdr:to>
      <xdr:col>13</xdr:col>
      <xdr:colOff>342901</xdr:colOff>
      <xdr:row>12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114299</xdr:colOff>
      <xdr:row>18</xdr:row>
      <xdr:rowOff>66675</xdr:rowOff>
    </xdr:from>
    <xdr:to>
      <xdr:col>8</xdr:col>
      <xdr:colOff>361950</xdr:colOff>
      <xdr:row>34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400050</xdr:colOff>
      <xdr:row>18</xdr:row>
      <xdr:rowOff>57149</xdr:rowOff>
    </xdr:from>
    <xdr:to>
      <xdr:col>13</xdr:col>
      <xdr:colOff>200025</xdr:colOff>
      <xdr:row>34</xdr:row>
      <xdr:rowOff>85724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457203</xdr:colOff>
      <xdr:row>18</xdr:row>
      <xdr:rowOff>171450</xdr:rowOff>
    </xdr:from>
    <xdr:to>
      <xdr:col>7</xdr:col>
      <xdr:colOff>371476</xdr:colOff>
      <xdr:row>33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66679</xdr:colOff>
      <xdr:row>18</xdr:row>
      <xdr:rowOff>123824</xdr:rowOff>
    </xdr:from>
    <xdr:to>
      <xdr:col>12</xdr:col>
      <xdr:colOff>571501</xdr:colOff>
      <xdr:row>32</xdr:row>
      <xdr:rowOff>161923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19052</xdr:colOff>
      <xdr:row>2</xdr:row>
      <xdr:rowOff>0</xdr:rowOff>
    </xdr:from>
    <xdr:to>
      <xdr:col>8</xdr:col>
      <xdr:colOff>133350</xdr:colOff>
      <xdr:row>13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523878</xdr:colOff>
      <xdr:row>2</xdr:row>
      <xdr:rowOff>9525</xdr:rowOff>
    </xdr:from>
    <xdr:to>
      <xdr:col>13</xdr:col>
      <xdr:colOff>428625</xdr:colOff>
      <xdr:row>13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485778</xdr:colOff>
      <xdr:row>18</xdr:row>
      <xdr:rowOff>114301</xdr:rowOff>
    </xdr:from>
    <xdr:to>
      <xdr:col>7</xdr:col>
      <xdr:colOff>400051</xdr:colOff>
      <xdr:row>31</xdr:row>
      <xdr:rowOff>133351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66679</xdr:colOff>
      <xdr:row>18</xdr:row>
      <xdr:rowOff>123825</xdr:rowOff>
    </xdr:from>
    <xdr:to>
      <xdr:col>12</xdr:col>
      <xdr:colOff>542925</xdr:colOff>
      <xdr:row>31</xdr:row>
      <xdr:rowOff>133351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28577</xdr:colOff>
      <xdr:row>2</xdr:row>
      <xdr:rowOff>19050</xdr:rowOff>
    </xdr:from>
    <xdr:to>
      <xdr:col>8</xdr:col>
      <xdr:colOff>142875</xdr:colOff>
      <xdr:row>14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523878</xdr:colOff>
      <xdr:row>2</xdr:row>
      <xdr:rowOff>47625</xdr:rowOff>
    </xdr:from>
    <xdr:to>
      <xdr:col>13</xdr:col>
      <xdr:colOff>428625</xdr:colOff>
      <xdr:row>14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457203</xdr:colOff>
      <xdr:row>19</xdr:row>
      <xdr:rowOff>28574</xdr:rowOff>
    </xdr:from>
    <xdr:to>
      <xdr:col>7</xdr:col>
      <xdr:colOff>371476</xdr:colOff>
      <xdr:row>33</xdr:row>
      <xdr:rowOff>76198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66679</xdr:colOff>
      <xdr:row>19</xdr:row>
      <xdr:rowOff>19049</xdr:rowOff>
    </xdr:from>
    <xdr:to>
      <xdr:col>12</xdr:col>
      <xdr:colOff>571501</xdr:colOff>
      <xdr:row>33</xdr:row>
      <xdr:rowOff>57148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19052</xdr:colOff>
      <xdr:row>2</xdr:row>
      <xdr:rowOff>0</xdr:rowOff>
    </xdr:from>
    <xdr:to>
      <xdr:col>8</xdr:col>
      <xdr:colOff>133350</xdr:colOff>
      <xdr:row>13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523878</xdr:colOff>
      <xdr:row>2</xdr:row>
      <xdr:rowOff>9525</xdr:rowOff>
    </xdr:from>
    <xdr:to>
      <xdr:col>13</xdr:col>
      <xdr:colOff>428625</xdr:colOff>
      <xdr:row>13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4"/>
  <sheetViews>
    <sheetView topLeftCell="A35" workbookViewId="0">
      <selection activeCell="C43" sqref="C43"/>
    </sheetView>
  </sheetViews>
  <sheetFormatPr defaultRowHeight="15" x14ac:dyDescent="0.25"/>
  <cols>
    <col min="2" max="2" width="32.42578125" bestFit="1" customWidth="1"/>
    <col min="3" max="4" width="15.28515625" bestFit="1" customWidth="1"/>
    <col min="5" max="6" width="10.5703125" bestFit="1" customWidth="1"/>
    <col min="7" max="7" width="11.5703125" customWidth="1"/>
  </cols>
  <sheetData>
    <row r="3" spans="2:4" x14ac:dyDescent="0.25">
      <c r="C3" t="s">
        <v>25</v>
      </c>
      <c r="D3" s="53" t="s">
        <v>26</v>
      </c>
    </row>
    <row r="4" spans="2:4" x14ac:dyDescent="0.25">
      <c r="B4" t="s">
        <v>1</v>
      </c>
      <c r="C4" s="1">
        <f>D66</f>
        <v>12440900</v>
      </c>
      <c r="D4" s="1">
        <v>12769200</v>
      </c>
    </row>
    <row r="5" spans="2:4" x14ac:dyDescent="0.25">
      <c r="B5" t="s">
        <v>20</v>
      </c>
      <c r="C5" s="1">
        <f t="shared" ref="C5:C11" si="0">D67</f>
        <v>31728800</v>
      </c>
      <c r="D5" s="1">
        <v>31972100</v>
      </c>
    </row>
    <row r="6" spans="2:4" x14ac:dyDescent="0.25">
      <c r="B6" t="s">
        <v>18</v>
      </c>
      <c r="C6" s="1">
        <f t="shared" si="0"/>
        <v>74308000</v>
      </c>
      <c r="D6" s="1">
        <v>75976000</v>
      </c>
    </row>
    <row r="7" spans="2:4" x14ac:dyDescent="0.25">
      <c r="B7" t="s">
        <v>21</v>
      </c>
      <c r="C7" s="1">
        <f t="shared" si="0"/>
        <v>56637200</v>
      </c>
      <c r="D7" s="1">
        <v>57356400</v>
      </c>
    </row>
    <row r="8" spans="2:4" x14ac:dyDescent="0.25">
      <c r="B8" t="s">
        <v>19</v>
      </c>
      <c r="C8" s="1">
        <f t="shared" si="0"/>
        <v>20123800</v>
      </c>
      <c r="D8" s="1">
        <v>20409400</v>
      </c>
    </row>
    <row r="9" spans="2:4" x14ac:dyDescent="0.25">
      <c r="B9" t="s">
        <v>22</v>
      </c>
      <c r="C9" s="1">
        <f t="shared" si="0"/>
        <v>10690900</v>
      </c>
      <c r="D9" s="1">
        <v>10691300</v>
      </c>
    </row>
    <row r="10" spans="2:4" x14ac:dyDescent="0.25">
      <c r="B10" t="s">
        <v>23</v>
      </c>
      <c r="C10" s="1">
        <f t="shared" si="0"/>
        <v>14325400</v>
      </c>
      <c r="D10" s="1">
        <v>14342700</v>
      </c>
    </row>
    <row r="11" spans="2:4" x14ac:dyDescent="0.25">
      <c r="B11" t="s">
        <v>24</v>
      </c>
      <c r="C11" s="1">
        <f t="shared" si="0"/>
        <v>2930600</v>
      </c>
      <c r="D11" s="1">
        <v>2943200</v>
      </c>
    </row>
    <row r="12" spans="2:4" x14ac:dyDescent="0.25">
      <c r="B12" t="s">
        <v>15</v>
      </c>
      <c r="C12" s="1">
        <f>SUM(C4:C11)</f>
        <v>223185600</v>
      </c>
      <c r="D12" s="1">
        <f>SUM(D4:D11)</f>
        <v>226460300</v>
      </c>
    </row>
    <row r="13" spans="2:4" x14ac:dyDescent="0.25">
      <c r="C13" s="1"/>
      <c r="D13" s="1"/>
    </row>
    <row r="14" spans="2:4" x14ac:dyDescent="0.25">
      <c r="C14" s="1"/>
      <c r="D14" s="1"/>
    </row>
    <row r="15" spans="2:4" x14ac:dyDescent="0.25">
      <c r="C15" s="53" t="s">
        <v>26</v>
      </c>
      <c r="D15" s="1"/>
    </row>
    <row r="16" spans="2:4" x14ac:dyDescent="0.25">
      <c r="B16" t="s">
        <v>1</v>
      </c>
      <c r="C16" s="1">
        <f>F66</f>
        <v>12769200</v>
      </c>
      <c r="D16" s="1"/>
    </row>
    <row r="17" spans="2:4" x14ac:dyDescent="0.25">
      <c r="B17" t="s">
        <v>20</v>
      </c>
      <c r="C17" s="1">
        <f t="shared" ref="C17:C23" si="1">F67</f>
        <v>31972100</v>
      </c>
      <c r="D17" s="1"/>
    </row>
    <row r="18" spans="2:4" x14ac:dyDescent="0.25">
      <c r="B18" t="s">
        <v>18</v>
      </c>
      <c r="C18" s="1">
        <f t="shared" si="1"/>
        <v>75976000</v>
      </c>
      <c r="D18" s="1"/>
    </row>
    <row r="19" spans="2:4" x14ac:dyDescent="0.25">
      <c r="B19" t="s">
        <v>21</v>
      </c>
      <c r="C19" s="1">
        <f t="shared" si="1"/>
        <v>57356400</v>
      </c>
      <c r="D19" s="1"/>
    </row>
    <row r="20" spans="2:4" x14ac:dyDescent="0.25">
      <c r="B20" t="s">
        <v>19</v>
      </c>
      <c r="C20" s="1">
        <f t="shared" si="1"/>
        <v>20409400</v>
      </c>
      <c r="D20" s="1"/>
    </row>
    <row r="21" spans="2:4" x14ac:dyDescent="0.25">
      <c r="B21" t="s">
        <v>22</v>
      </c>
      <c r="C21" s="1">
        <f t="shared" si="1"/>
        <v>10691300</v>
      </c>
      <c r="D21" s="1"/>
    </row>
    <row r="22" spans="2:4" x14ac:dyDescent="0.25">
      <c r="B22" t="s">
        <v>23</v>
      </c>
      <c r="C22" s="1">
        <f t="shared" si="1"/>
        <v>14342700</v>
      </c>
      <c r="D22" s="1"/>
    </row>
    <row r="23" spans="2:4" x14ac:dyDescent="0.25">
      <c r="B23" t="s">
        <v>24</v>
      </c>
      <c r="C23" s="1">
        <f t="shared" si="1"/>
        <v>2943200</v>
      </c>
      <c r="D23" s="1"/>
    </row>
    <row r="24" spans="2:4" x14ac:dyDescent="0.25">
      <c r="C24" s="1">
        <f>SUM(C16:C23)</f>
        <v>226460300</v>
      </c>
      <c r="D24" s="1"/>
    </row>
    <row r="28" spans="2:4" x14ac:dyDescent="0.25">
      <c r="C28" t="s">
        <v>25</v>
      </c>
      <c r="D28" t="s">
        <v>26</v>
      </c>
    </row>
    <row r="29" spans="2:4" x14ac:dyDescent="0.25">
      <c r="B29" t="s">
        <v>37</v>
      </c>
      <c r="C29" s="1">
        <f>E51</f>
        <v>146048400</v>
      </c>
      <c r="D29" s="1">
        <v>148040200</v>
      </c>
    </row>
    <row r="30" spans="2:4" x14ac:dyDescent="0.25">
      <c r="B30" t="s">
        <v>5</v>
      </c>
      <c r="C30" s="1">
        <f>E53</f>
        <v>2452100</v>
      </c>
      <c r="D30" s="1">
        <v>2382100</v>
      </c>
    </row>
    <row r="31" spans="2:4" x14ac:dyDescent="0.25">
      <c r="B31" t="s">
        <v>10</v>
      </c>
      <c r="C31" s="1">
        <f>E54</f>
        <v>39004800</v>
      </c>
      <c r="D31" s="1">
        <v>39339000</v>
      </c>
    </row>
    <row r="32" spans="2:4" x14ac:dyDescent="0.25">
      <c r="B32" t="s">
        <v>27</v>
      </c>
      <c r="C32" s="1">
        <f>E55</f>
        <v>14942500</v>
      </c>
      <c r="D32" s="1">
        <v>15358000</v>
      </c>
    </row>
    <row r="33" spans="2:8" x14ac:dyDescent="0.25">
      <c r="B33" t="s">
        <v>28</v>
      </c>
      <c r="C33" s="1">
        <f>E56</f>
        <v>12964500</v>
      </c>
      <c r="D33" s="1">
        <v>13661700</v>
      </c>
    </row>
    <row r="34" spans="2:8" x14ac:dyDescent="0.25">
      <c r="B34" t="s">
        <v>14</v>
      </c>
      <c r="C34" s="1">
        <f>E57</f>
        <v>7773300</v>
      </c>
      <c r="D34" s="1">
        <v>7679400</v>
      </c>
    </row>
    <row r="35" spans="2:8" x14ac:dyDescent="0.25">
      <c r="C35" s="2">
        <f>SUM(C29:C34)</f>
        <v>223185600</v>
      </c>
    </row>
    <row r="36" spans="2:8" x14ac:dyDescent="0.25">
      <c r="C36" s="2"/>
    </row>
    <row r="37" spans="2:8" x14ac:dyDescent="0.25">
      <c r="C37" t="s">
        <v>26</v>
      </c>
    </row>
    <row r="38" spans="2:8" x14ac:dyDescent="0.25">
      <c r="B38" t="s">
        <v>37</v>
      </c>
      <c r="C38" s="1">
        <f>G51</f>
        <v>148040200</v>
      </c>
    </row>
    <row r="39" spans="2:8" x14ac:dyDescent="0.25">
      <c r="B39" t="s">
        <v>5</v>
      </c>
      <c r="C39" s="1">
        <f>G53</f>
        <v>2382100</v>
      </c>
    </row>
    <row r="40" spans="2:8" x14ac:dyDescent="0.25">
      <c r="B40" t="s">
        <v>10</v>
      </c>
      <c r="C40" s="1">
        <f>G54</f>
        <v>39339000</v>
      </c>
    </row>
    <row r="41" spans="2:8" x14ac:dyDescent="0.25">
      <c r="B41" t="s">
        <v>27</v>
      </c>
      <c r="C41" s="1">
        <f>G55</f>
        <v>15358000</v>
      </c>
    </row>
    <row r="42" spans="2:8" x14ac:dyDescent="0.25">
      <c r="B42" t="s">
        <v>28</v>
      </c>
      <c r="C42" s="1">
        <f>G56</f>
        <v>13661700</v>
      </c>
    </row>
    <row r="43" spans="2:8" x14ac:dyDescent="0.25">
      <c r="B43" t="s">
        <v>14</v>
      </c>
      <c r="C43" s="1">
        <f>G57</f>
        <v>7679400</v>
      </c>
    </row>
    <row r="44" spans="2:8" x14ac:dyDescent="0.25">
      <c r="C44" s="2">
        <f>SUM(C38:C43)</f>
        <v>226460400</v>
      </c>
    </row>
    <row r="48" spans="2:8" ht="36.75" thickBot="1" x14ac:dyDescent="0.3">
      <c r="B48" s="45"/>
      <c r="C48" s="6" t="s">
        <v>29</v>
      </c>
      <c r="D48" s="6" t="s">
        <v>30</v>
      </c>
      <c r="E48" s="6" t="s">
        <v>31</v>
      </c>
      <c r="F48" s="6" t="s">
        <v>32</v>
      </c>
      <c r="G48" s="6" t="s">
        <v>33</v>
      </c>
      <c r="H48" s="6" t="s">
        <v>34</v>
      </c>
    </row>
    <row r="49" spans="2:10" ht="16.5" thickTop="1" thickBot="1" x14ac:dyDescent="0.3">
      <c r="B49" s="7" t="s">
        <v>35</v>
      </c>
      <c r="C49" s="8">
        <v>136678300</v>
      </c>
      <c r="D49" s="8">
        <v>147345300</v>
      </c>
      <c r="E49" s="8">
        <v>152684800</v>
      </c>
      <c r="F49" s="8">
        <v>5339500</v>
      </c>
      <c r="G49" s="8">
        <v>155262900</v>
      </c>
      <c r="H49" s="9">
        <v>2578100</v>
      </c>
    </row>
    <row r="50" spans="2:10" ht="15.75" thickBot="1" x14ac:dyDescent="0.3">
      <c r="B50" s="10" t="s">
        <v>36</v>
      </c>
      <c r="C50" s="41">
        <v>-5818100</v>
      </c>
      <c r="D50" s="41">
        <v>-7588600</v>
      </c>
      <c r="E50" s="41">
        <v>-6636400</v>
      </c>
      <c r="F50" s="41">
        <v>-952200</v>
      </c>
      <c r="G50" s="41">
        <v>-7222700</v>
      </c>
      <c r="H50" s="42">
        <v>586300</v>
      </c>
    </row>
    <row r="51" spans="2:10" ht="15.75" thickBot="1" x14ac:dyDescent="0.3">
      <c r="B51" s="12" t="s">
        <v>37</v>
      </c>
      <c r="C51" s="8">
        <v>130860200</v>
      </c>
      <c r="D51" s="8">
        <v>139756700</v>
      </c>
      <c r="E51" s="8">
        <v>146048400</v>
      </c>
      <c r="F51" s="8">
        <v>6291700</v>
      </c>
      <c r="G51" s="8">
        <v>148040200</v>
      </c>
      <c r="H51" s="9">
        <v>1991800</v>
      </c>
    </row>
    <row r="52" spans="2:10" ht="15.75" thickBot="1" x14ac:dyDescent="0.3">
      <c r="B52" s="12" t="s">
        <v>38</v>
      </c>
      <c r="C52" s="11"/>
      <c r="D52" s="13">
        <v>6.8000000000000005E-2</v>
      </c>
      <c r="E52" s="11"/>
      <c r="F52" s="13">
        <v>3.5999999999999997E-2</v>
      </c>
      <c r="G52" s="11"/>
      <c r="H52" s="14">
        <v>1.4E-2</v>
      </c>
    </row>
    <row r="53" spans="2:10" ht="15.75" thickBot="1" x14ac:dyDescent="0.3">
      <c r="B53" s="7" t="s">
        <v>5</v>
      </c>
      <c r="C53" s="8">
        <v>1161000</v>
      </c>
      <c r="D53" s="8">
        <v>2550200</v>
      </c>
      <c r="E53" s="8">
        <v>2452100</v>
      </c>
      <c r="F53" s="8">
        <v>-98100</v>
      </c>
      <c r="G53" s="8">
        <v>2382100</v>
      </c>
      <c r="H53" s="9">
        <v>-70000</v>
      </c>
    </row>
    <row r="54" spans="2:10" ht="15.75" thickBot="1" x14ac:dyDescent="0.3">
      <c r="B54" s="7" t="s">
        <v>10</v>
      </c>
      <c r="C54" s="8">
        <v>36150400</v>
      </c>
      <c r="D54" s="8">
        <v>37818600</v>
      </c>
      <c r="E54" s="8">
        <v>39004800</v>
      </c>
      <c r="F54" s="8">
        <v>1186200</v>
      </c>
      <c r="G54" s="8">
        <v>39339000</v>
      </c>
      <c r="H54" s="9">
        <v>334200</v>
      </c>
    </row>
    <row r="55" spans="2:10" ht="21.75" thickBot="1" x14ac:dyDescent="0.3">
      <c r="B55" s="7" t="s">
        <v>65</v>
      </c>
      <c r="C55" s="8">
        <v>13306100</v>
      </c>
      <c r="D55" s="8">
        <v>14289200</v>
      </c>
      <c r="E55" s="8">
        <v>14942500</v>
      </c>
      <c r="F55" s="8">
        <v>653300</v>
      </c>
      <c r="G55" s="8">
        <v>15358000</v>
      </c>
      <c r="H55" s="9">
        <v>415500</v>
      </c>
    </row>
    <row r="56" spans="2:10" ht="15.75" thickBot="1" x14ac:dyDescent="0.3">
      <c r="B56" s="7" t="s">
        <v>28</v>
      </c>
      <c r="C56" s="8">
        <v>11886700</v>
      </c>
      <c r="D56" s="8">
        <v>12204200</v>
      </c>
      <c r="E56" s="8">
        <v>12964500</v>
      </c>
      <c r="F56" s="8">
        <v>760300</v>
      </c>
      <c r="G56" s="8">
        <v>13661700</v>
      </c>
      <c r="H56" s="9">
        <v>697200</v>
      </c>
    </row>
    <row r="57" spans="2:10" ht="15.75" thickBot="1" x14ac:dyDescent="0.3">
      <c r="B57" s="7" t="s">
        <v>14</v>
      </c>
      <c r="C57" s="8">
        <v>5977200</v>
      </c>
      <c r="D57" s="8">
        <v>7372500</v>
      </c>
      <c r="E57" s="8">
        <v>7773300</v>
      </c>
      <c r="F57" s="8">
        <v>400800</v>
      </c>
      <c r="G57" s="8">
        <v>7679400</v>
      </c>
      <c r="H57" s="9">
        <v>-93900</v>
      </c>
    </row>
    <row r="58" spans="2:10" ht="15.75" thickBot="1" x14ac:dyDescent="0.3">
      <c r="B58" s="12" t="s">
        <v>40</v>
      </c>
      <c r="C58" s="16">
        <v>199341600</v>
      </c>
      <c r="D58" s="16">
        <v>213991400</v>
      </c>
      <c r="E58" s="16">
        <v>223185600</v>
      </c>
      <c r="F58" s="16">
        <v>9194200</v>
      </c>
      <c r="G58" s="16">
        <v>226460400</v>
      </c>
      <c r="H58" s="17">
        <v>3274800</v>
      </c>
    </row>
    <row r="59" spans="2:10" ht="15.75" thickBot="1" x14ac:dyDescent="0.3">
      <c r="B59" s="18" t="s">
        <v>38</v>
      </c>
      <c r="C59" s="11"/>
      <c r="D59" s="13">
        <v>7.2999999999999995E-2</v>
      </c>
      <c r="E59" s="11"/>
      <c r="F59" s="13">
        <v>4.2999999999999997E-2</v>
      </c>
      <c r="G59" s="11"/>
      <c r="H59" s="14">
        <v>1.4999999999999999E-2</v>
      </c>
    </row>
    <row r="60" spans="2:10" ht="15.75" thickBot="1" x14ac:dyDescent="0.3">
      <c r="B60" s="7" t="s">
        <v>66</v>
      </c>
      <c r="C60" s="8">
        <v>5785700</v>
      </c>
      <c r="D60" s="8">
        <v>5916800</v>
      </c>
      <c r="E60" s="8">
        <v>5998100</v>
      </c>
      <c r="F60" s="8">
        <v>81300</v>
      </c>
      <c r="G60" s="8">
        <v>7019900</v>
      </c>
      <c r="H60" s="9">
        <v>1021800</v>
      </c>
    </row>
    <row r="61" spans="2:10" ht="15.75" thickBot="1" x14ac:dyDescent="0.3">
      <c r="B61" s="12" t="s">
        <v>67</v>
      </c>
      <c r="C61" s="16">
        <v>205127300</v>
      </c>
      <c r="D61" s="16">
        <v>219908200</v>
      </c>
      <c r="E61" s="16">
        <v>229183700</v>
      </c>
      <c r="F61" s="16">
        <v>9275500</v>
      </c>
      <c r="G61" s="16">
        <v>233480300</v>
      </c>
      <c r="H61" s="17">
        <v>4296600</v>
      </c>
    </row>
    <row r="62" spans="2:10" ht="15.75" thickBot="1" x14ac:dyDescent="0.3">
      <c r="B62" s="7" t="s">
        <v>62</v>
      </c>
      <c r="C62" s="11"/>
      <c r="D62" s="13">
        <v>7.1999999999999995E-2</v>
      </c>
      <c r="E62" s="11"/>
      <c r="F62" s="13">
        <v>4.2000000000000003E-2</v>
      </c>
      <c r="G62" s="11"/>
      <c r="H62" s="14">
        <v>1.9E-2</v>
      </c>
    </row>
    <row r="64" spans="2:10" ht="15.75" customHeight="1" x14ac:dyDescent="0.25">
      <c r="B64" s="74"/>
      <c r="C64" s="29" t="s">
        <v>42</v>
      </c>
      <c r="D64" s="29" t="s">
        <v>25</v>
      </c>
      <c r="E64" s="76" t="s">
        <v>32</v>
      </c>
      <c r="F64" s="29" t="s">
        <v>26</v>
      </c>
      <c r="G64" s="76" t="s">
        <v>34</v>
      </c>
      <c r="H64" s="78" t="s">
        <v>58</v>
      </c>
      <c r="I64" s="79"/>
      <c r="J64" s="79"/>
    </row>
    <row r="65" spans="2:10" ht="15.75" thickBot="1" x14ac:dyDescent="0.3">
      <c r="B65" s="75"/>
      <c r="C65" s="30" t="s">
        <v>43</v>
      </c>
      <c r="D65" s="30" t="s">
        <v>43</v>
      </c>
      <c r="E65" s="77"/>
      <c r="F65" s="30" t="s">
        <v>43</v>
      </c>
      <c r="G65" s="77"/>
      <c r="H65" s="80"/>
      <c r="I65" s="81"/>
      <c r="J65" s="81"/>
    </row>
    <row r="66" spans="2:10" ht="16.5" thickTop="1" thickBot="1" x14ac:dyDescent="0.3">
      <c r="B66" s="7" t="s">
        <v>1</v>
      </c>
      <c r="C66" s="31">
        <v>14337100</v>
      </c>
      <c r="D66" s="31">
        <v>12440900</v>
      </c>
      <c r="E66" s="31">
        <v>-1896200</v>
      </c>
      <c r="F66" s="31">
        <v>12769200</v>
      </c>
      <c r="G66" s="32">
        <v>328400</v>
      </c>
      <c r="H66" s="33">
        <v>23</v>
      </c>
      <c r="I66" s="33">
        <v>20</v>
      </c>
      <c r="J66" s="33">
        <v>20</v>
      </c>
    </row>
    <row r="67" spans="2:10" ht="15.75" thickBot="1" x14ac:dyDescent="0.3">
      <c r="B67" s="34" t="s">
        <v>68</v>
      </c>
      <c r="C67" s="35">
        <v>30816300</v>
      </c>
      <c r="D67" s="35">
        <v>31728800</v>
      </c>
      <c r="E67" s="35">
        <v>912500</v>
      </c>
      <c r="F67" s="35">
        <v>31972100</v>
      </c>
      <c r="G67" s="36">
        <v>243300</v>
      </c>
      <c r="H67" s="33">
        <v>154</v>
      </c>
      <c r="I67" s="33">
        <v>153</v>
      </c>
      <c r="J67" s="33">
        <v>153</v>
      </c>
    </row>
    <row r="68" spans="2:10" ht="15.75" thickBot="1" x14ac:dyDescent="0.3">
      <c r="B68" s="7" t="s">
        <v>18</v>
      </c>
      <c r="C68" s="31">
        <v>69501400</v>
      </c>
      <c r="D68" s="31">
        <v>74308000</v>
      </c>
      <c r="E68" s="31">
        <v>4806600</v>
      </c>
      <c r="F68" s="31">
        <v>75976000</v>
      </c>
      <c r="G68" s="32">
        <v>1668000</v>
      </c>
      <c r="H68" s="33">
        <v>269</v>
      </c>
      <c r="I68" s="33">
        <v>277</v>
      </c>
      <c r="J68" s="33">
        <v>275</v>
      </c>
    </row>
    <row r="69" spans="2:10" ht="15.75" thickBot="1" x14ac:dyDescent="0.3">
      <c r="B69" s="7" t="s">
        <v>69</v>
      </c>
      <c r="C69" s="31">
        <v>52828100</v>
      </c>
      <c r="D69" s="31">
        <v>56637200</v>
      </c>
      <c r="E69" s="31">
        <v>3809100</v>
      </c>
      <c r="F69" s="31">
        <v>57356400</v>
      </c>
      <c r="G69" s="32">
        <v>719200</v>
      </c>
      <c r="H69" s="33">
        <v>279</v>
      </c>
      <c r="I69" s="33">
        <v>267</v>
      </c>
      <c r="J69" s="33">
        <v>267</v>
      </c>
    </row>
    <row r="70" spans="2:10" ht="15.75" thickBot="1" x14ac:dyDescent="0.3">
      <c r="B70" s="7" t="s">
        <v>19</v>
      </c>
      <c r="C70" s="31">
        <v>19504100</v>
      </c>
      <c r="D70" s="31">
        <v>20123800</v>
      </c>
      <c r="E70" s="31">
        <v>619700</v>
      </c>
      <c r="F70" s="31">
        <v>20409400</v>
      </c>
      <c r="G70" s="32">
        <v>285600</v>
      </c>
      <c r="H70" s="33">
        <v>93</v>
      </c>
      <c r="I70" s="33">
        <v>95</v>
      </c>
      <c r="J70" s="33">
        <v>95</v>
      </c>
    </row>
    <row r="71" spans="2:10" ht="15.75" thickBot="1" x14ac:dyDescent="0.3">
      <c r="B71" s="7" t="s">
        <v>70</v>
      </c>
      <c r="C71" s="31">
        <v>10354500</v>
      </c>
      <c r="D71" s="31">
        <v>10690900</v>
      </c>
      <c r="E71" s="31">
        <v>336400</v>
      </c>
      <c r="F71" s="31">
        <v>10691300</v>
      </c>
      <c r="G71" s="52">
        <v>400</v>
      </c>
      <c r="H71" s="33">
        <v>44</v>
      </c>
      <c r="I71" s="33">
        <v>43</v>
      </c>
      <c r="J71" s="33">
        <v>43</v>
      </c>
    </row>
    <row r="72" spans="2:10" ht="15.75" thickBot="1" x14ac:dyDescent="0.3">
      <c r="B72" s="7" t="s">
        <v>71</v>
      </c>
      <c r="C72" s="31">
        <v>13917000</v>
      </c>
      <c r="D72" s="31">
        <v>14325400</v>
      </c>
      <c r="E72" s="31">
        <v>408400</v>
      </c>
      <c r="F72" s="31">
        <v>14342700</v>
      </c>
      <c r="G72" s="32">
        <v>17300</v>
      </c>
      <c r="H72" s="33">
        <v>53</v>
      </c>
      <c r="I72" s="33">
        <v>54</v>
      </c>
      <c r="J72" s="33">
        <v>54</v>
      </c>
    </row>
    <row r="73" spans="2:10" ht="15.75" thickBot="1" x14ac:dyDescent="0.3">
      <c r="B73" s="7" t="s">
        <v>72</v>
      </c>
      <c r="C73" s="31">
        <v>2733000</v>
      </c>
      <c r="D73" s="31">
        <v>2930600</v>
      </c>
      <c r="E73" s="31">
        <v>197600</v>
      </c>
      <c r="F73" s="31">
        <v>2943200</v>
      </c>
      <c r="G73" s="32">
        <v>12600</v>
      </c>
      <c r="H73" s="33">
        <v>10</v>
      </c>
      <c r="I73" s="33">
        <v>11</v>
      </c>
      <c r="J73" s="33">
        <v>11</v>
      </c>
    </row>
    <row r="74" spans="2:10" ht="15.75" thickBot="1" x14ac:dyDescent="0.3">
      <c r="B74" s="24" t="s">
        <v>40</v>
      </c>
      <c r="C74" s="37">
        <v>213991400</v>
      </c>
      <c r="D74" s="37">
        <v>223185600</v>
      </c>
      <c r="E74" s="37">
        <v>9194200</v>
      </c>
      <c r="F74" s="37">
        <v>226460400</v>
      </c>
      <c r="G74" s="38">
        <v>3274800</v>
      </c>
      <c r="H74" s="39">
        <v>925</v>
      </c>
      <c r="I74" s="39">
        <v>920</v>
      </c>
      <c r="J74" s="39">
        <v>917</v>
      </c>
    </row>
  </sheetData>
  <mergeCells count="4">
    <mergeCell ref="B64:B65"/>
    <mergeCell ref="E64:E65"/>
    <mergeCell ref="G64:G65"/>
    <mergeCell ref="H64:J6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2"/>
  <sheetViews>
    <sheetView topLeftCell="A10" workbookViewId="0">
      <selection activeCell="D19" sqref="D19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  <col min="8" max="8" width="10.42578125" bestFit="1" customWidth="1"/>
  </cols>
  <sheetData>
    <row r="3" spans="2:3" ht="30" x14ac:dyDescent="0.25">
      <c r="C3" s="5" t="s">
        <v>16</v>
      </c>
    </row>
    <row r="4" spans="2:3" ht="15.75" thickBot="1" x14ac:dyDescent="0.3">
      <c r="B4" s="7" t="s">
        <v>1</v>
      </c>
      <c r="C4" s="8">
        <f>D68</f>
        <v>4025200</v>
      </c>
    </row>
    <row r="5" spans="2:3" ht="15.75" thickBot="1" x14ac:dyDescent="0.3">
      <c r="B5" s="34" t="s">
        <v>74</v>
      </c>
      <c r="C5" s="8">
        <f t="shared" ref="C5:C7" si="0">D69</f>
        <v>2261200</v>
      </c>
    </row>
    <row r="6" spans="2:3" ht="15.75" thickBot="1" x14ac:dyDescent="0.3">
      <c r="B6" s="7" t="s">
        <v>75</v>
      </c>
      <c r="C6" s="8">
        <f t="shared" si="0"/>
        <v>6080600</v>
      </c>
    </row>
    <row r="7" spans="2:3" ht="15.75" thickBot="1" x14ac:dyDescent="0.3">
      <c r="B7" s="7" t="s">
        <v>76</v>
      </c>
      <c r="C7" s="8">
        <f t="shared" si="0"/>
        <v>5516900</v>
      </c>
    </row>
    <row r="8" spans="2:3" x14ac:dyDescent="0.25">
      <c r="B8" s="49"/>
      <c r="C8" s="50">
        <f>SUM(C4:C7)</f>
        <v>17883900</v>
      </c>
    </row>
    <row r="10" spans="2:3" ht="30" x14ac:dyDescent="0.25">
      <c r="C10" s="3" t="s">
        <v>17</v>
      </c>
    </row>
    <row r="11" spans="2:3" ht="15.75" thickBot="1" x14ac:dyDescent="0.3">
      <c r="B11" s="7" t="s">
        <v>1</v>
      </c>
      <c r="C11" s="8">
        <f>F68</f>
        <v>4068700</v>
      </c>
    </row>
    <row r="12" spans="2:3" ht="15.75" thickBot="1" x14ac:dyDescent="0.3">
      <c r="B12" s="34" t="s">
        <v>74</v>
      </c>
      <c r="C12" s="8">
        <f t="shared" ref="C12:C14" si="1">F69</f>
        <v>2293100</v>
      </c>
    </row>
    <row r="13" spans="2:3" ht="15.75" thickBot="1" x14ac:dyDescent="0.3">
      <c r="B13" s="7" t="s">
        <v>75</v>
      </c>
      <c r="C13" s="8">
        <f t="shared" si="1"/>
        <v>6084500</v>
      </c>
    </row>
    <row r="14" spans="2:3" ht="15.75" thickBot="1" x14ac:dyDescent="0.3">
      <c r="B14" s="7" t="s">
        <v>76</v>
      </c>
      <c r="C14" s="8">
        <f t="shared" si="1"/>
        <v>5601800</v>
      </c>
    </row>
    <row r="15" spans="2:3" x14ac:dyDescent="0.25">
      <c r="C15" s="47">
        <f>SUM(C11:C14)</f>
        <v>18048100</v>
      </c>
    </row>
    <row r="16" spans="2:3" x14ac:dyDescent="0.25">
      <c r="B16" s="49"/>
      <c r="C16" s="50"/>
    </row>
    <row r="17" spans="2:3" x14ac:dyDescent="0.25">
      <c r="B17" s="49"/>
      <c r="C17" s="50"/>
    </row>
    <row r="20" spans="2:3" ht="30" x14ac:dyDescent="0.25">
      <c r="C20" s="5" t="s">
        <v>16</v>
      </c>
    </row>
    <row r="21" spans="2:3" x14ac:dyDescent="0.25">
      <c r="B21" t="s">
        <v>37</v>
      </c>
      <c r="C21" s="4">
        <f>E52</f>
        <v>2597300</v>
      </c>
    </row>
    <row r="22" spans="2:3" x14ac:dyDescent="0.25">
      <c r="B22" t="s">
        <v>5</v>
      </c>
      <c r="C22" s="4">
        <f t="shared" ref="C22" si="2">E54</f>
        <v>350000</v>
      </c>
    </row>
    <row r="23" spans="2:3" ht="15.75" thickBot="1" x14ac:dyDescent="0.3">
      <c r="B23" s="7" t="s">
        <v>14</v>
      </c>
      <c r="C23" s="4">
        <f>C24-C21-C22</f>
        <v>69500</v>
      </c>
    </row>
    <row r="24" spans="2:3" ht="15.75" thickBot="1" x14ac:dyDescent="0.3">
      <c r="B24" s="7"/>
      <c r="C24" s="2">
        <f>E62</f>
        <v>3016800</v>
      </c>
    </row>
    <row r="25" spans="2:3" ht="15.75" thickBot="1" x14ac:dyDescent="0.3">
      <c r="B25" s="7"/>
      <c r="C25" s="4"/>
    </row>
    <row r="26" spans="2:3" ht="15.75" thickBot="1" x14ac:dyDescent="0.3">
      <c r="B26" s="7"/>
      <c r="C26" s="4"/>
    </row>
    <row r="27" spans="2:3" ht="15.75" thickBot="1" x14ac:dyDescent="0.3">
      <c r="B27" s="7"/>
      <c r="C27" s="4"/>
    </row>
    <row r="28" spans="2:3" x14ac:dyDescent="0.25">
      <c r="C28" s="4"/>
    </row>
    <row r="31" spans="2:3" x14ac:dyDescent="0.25">
      <c r="C31" s="4"/>
    </row>
    <row r="34" spans="2:3" x14ac:dyDescent="0.25">
      <c r="C34" s="4"/>
    </row>
    <row r="35" spans="2:3" ht="30" x14ac:dyDescent="0.25">
      <c r="C35" s="3" t="s">
        <v>17</v>
      </c>
    </row>
    <row r="36" spans="2:3" x14ac:dyDescent="0.25">
      <c r="B36" t="s">
        <v>37</v>
      </c>
      <c r="C36" s="4">
        <f>G52</f>
        <v>2652500</v>
      </c>
    </row>
    <row r="37" spans="2:3" x14ac:dyDescent="0.25">
      <c r="B37" t="s">
        <v>5</v>
      </c>
      <c r="C37" s="4">
        <f t="shared" ref="C37" si="3">G54</f>
        <v>350000</v>
      </c>
    </row>
    <row r="38" spans="2:3" x14ac:dyDescent="0.25">
      <c r="B38" t="s">
        <v>14</v>
      </c>
      <c r="C38" s="4">
        <f>C39-C36-C37</f>
        <v>69500</v>
      </c>
    </row>
    <row r="39" spans="2:3" ht="15.75" thickBot="1" x14ac:dyDescent="0.3">
      <c r="B39" s="7"/>
      <c r="C39" s="4">
        <f>G62</f>
        <v>3072000</v>
      </c>
    </row>
    <row r="40" spans="2:3" ht="15.75" thickBot="1" x14ac:dyDescent="0.3">
      <c r="B40" s="7"/>
      <c r="C40" s="4"/>
    </row>
    <row r="41" spans="2:3" ht="15.75" thickBot="1" x14ac:dyDescent="0.3">
      <c r="B41" s="7"/>
      <c r="C41" s="4"/>
    </row>
    <row r="42" spans="2:3" ht="15.75" thickBot="1" x14ac:dyDescent="0.3">
      <c r="B42" s="7"/>
      <c r="C42" s="4"/>
    </row>
    <row r="43" spans="2:3" x14ac:dyDescent="0.25">
      <c r="C43" s="4"/>
    </row>
    <row r="44" spans="2:3" x14ac:dyDescent="0.25">
      <c r="C44" s="2"/>
    </row>
    <row r="49" spans="2:8" ht="36.75" thickBot="1" x14ac:dyDescent="0.3">
      <c r="B49" s="46"/>
      <c r="C49" s="6" t="s">
        <v>29</v>
      </c>
      <c r="D49" s="6" t="s">
        <v>30</v>
      </c>
      <c r="E49" s="6" t="s">
        <v>31</v>
      </c>
      <c r="F49" s="6" t="s">
        <v>32</v>
      </c>
      <c r="G49" s="6" t="s">
        <v>33</v>
      </c>
      <c r="H49" s="6" t="s">
        <v>34</v>
      </c>
    </row>
    <row r="50" spans="2:8" ht="16.5" thickTop="1" thickBot="1" x14ac:dyDescent="0.3">
      <c r="B50" s="55" t="s">
        <v>35</v>
      </c>
      <c r="C50" s="56">
        <v>2053500</v>
      </c>
      <c r="D50" s="56">
        <v>2330600</v>
      </c>
      <c r="E50" s="56">
        <v>2597300</v>
      </c>
      <c r="F50" s="56">
        <v>266700</v>
      </c>
      <c r="G50" s="56">
        <v>2652500</v>
      </c>
      <c r="H50" s="57">
        <v>55200</v>
      </c>
    </row>
    <row r="51" spans="2:8" ht="15.75" thickBot="1" x14ac:dyDescent="0.3">
      <c r="B51" s="10" t="s">
        <v>36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8">
        <v>0</v>
      </c>
    </row>
    <row r="52" spans="2:8" ht="15.75" thickBot="1" x14ac:dyDescent="0.3">
      <c r="B52" s="12" t="s">
        <v>37</v>
      </c>
      <c r="C52" s="8">
        <v>2053500</v>
      </c>
      <c r="D52" s="8">
        <v>2330600</v>
      </c>
      <c r="E52" s="8">
        <v>2597300</v>
      </c>
      <c r="F52" s="8">
        <v>266700</v>
      </c>
      <c r="G52" s="8">
        <v>2652500</v>
      </c>
      <c r="H52" s="9">
        <v>55200</v>
      </c>
    </row>
    <row r="53" spans="2:8" ht="15.75" thickBot="1" x14ac:dyDescent="0.3">
      <c r="B53" s="12" t="s">
        <v>38</v>
      </c>
      <c r="C53" s="11"/>
      <c r="D53" s="67">
        <f>(D52-C52)/C52</f>
        <v>0.13494034575115657</v>
      </c>
      <c r="E53" s="11"/>
      <c r="F53" s="67">
        <f>F52/E52</f>
        <v>0.10268355600046201</v>
      </c>
      <c r="G53" s="11"/>
      <c r="H53" s="68">
        <f>H52/E52</f>
        <v>2.1252839487159742E-2</v>
      </c>
    </row>
    <row r="54" spans="2:8" ht="15.75" thickBot="1" x14ac:dyDescent="0.3">
      <c r="B54" s="7" t="s">
        <v>5</v>
      </c>
      <c r="C54" s="8">
        <v>340000</v>
      </c>
      <c r="D54" s="8">
        <v>410600</v>
      </c>
      <c r="E54" s="8">
        <v>350000</v>
      </c>
      <c r="F54" s="8">
        <v>-60600</v>
      </c>
      <c r="G54" s="8">
        <v>350000</v>
      </c>
      <c r="H54" s="15">
        <v>0</v>
      </c>
    </row>
    <row r="55" spans="2:8" ht="15.75" thickBot="1" x14ac:dyDescent="0.3">
      <c r="B55" s="7" t="s">
        <v>39</v>
      </c>
      <c r="C55" s="8">
        <v>9500</v>
      </c>
      <c r="D55" s="8">
        <v>16000</v>
      </c>
      <c r="E55" s="8">
        <v>15000</v>
      </c>
      <c r="F55" s="8">
        <v>-1000</v>
      </c>
      <c r="G55" s="8">
        <v>15000</v>
      </c>
      <c r="H55" s="15">
        <v>0</v>
      </c>
    </row>
    <row r="56" spans="2:8" ht="15.75" thickBot="1" x14ac:dyDescent="0.3">
      <c r="B56" s="7" t="s">
        <v>10</v>
      </c>
      <c r="C56" s="8">
        <v>12500</v>
      </c>
      <c r="D56" s="8">
        <v>14500</v>
      </c>
      <c r="E56" s="8">
        <v>14500</v>
      </c>
      <c r="F56" s="11">
        <v>0</v>
      </c>
      <c r="G56" s="8">
        <v>14500</v>
      </c>
      <c r="H56" s="15">
        <v>0</v>
      </c>
    </row>
    <row r="57" spans="2:8" ht="15.75" thickBot="1" x14ac:dyDescent="0.3">
      <c r="B57" s="7" t="s">
        <v>13</v>
      </c>
      <c r="C57" s="8">
        <v>1700</v>
      </c>
      <c r="D57" s="8">
        <v>14500</v>
      </c>
      <c r="E57" s="8">
        <v>14500</v>
      </c>
      <c r="F57" s="11">
        <v>0</v>
      </c>
      <c r="G57" s="8">
        <v>14500</v>
      </c>
      <c r="H57" s="15">
        <v>0</v>
      </c>
    </row>
    <row r="58" spans="2:8" ht="15.75" thickBot="1" x14ac:dyDescent="0.3">
      <c r="B58" s="7" t="s">
        <v>6</v>
      </c>
      <c r="C58" s="8">
        <v>3600</v>
      </c>
      <c r="D58" s="8">
        <v>5500</v>
      </c>
      <c r="E58" s="8">
        <v>5500</v>
      </c>
      <c r="F58" s="11">
        <v>0</v>
      </c>
      <c r="G58" s="8">
        <v>5500</v>
      </c>
      <c r="H58" s="15">
        <v>0</v>
      </c>
    </row>
    <row r="59" spans="2:8" ht="15.75" thickBot="1" x14ac:dyDescent="0.3">
      <c r="B59" s="7" t="s">
        <v>73</v>
      </c>
      <c r="C59" s="8">
        <v>1300</v>
      </c>
      <c r="D59" s="8">
        <v>5500</v>
      </c>
      <c r="E59" s="8">
        <v>5500</v>
      </c>
      <c r="F59" s="11">
        <v>0</v>
      </c>
      <c r="G59" s="8">
        <v>5500</v>
      </c>
      <c r="H59" s="15">
        <v>0</v>
      </c>
    </row>
    <row r="60" spans="2:8" ht="15.75" thickBot="1" x14ac:dyDescent="0.3">
      <c r="B60" s="7" t="s">
        <v>7</v>
      </c>
      <c r="C60" s="8">
        <v>2800</v>
      </c>
      <c r="D60" s="8">
        <v>5000</v>
      </c>
      <c r="E60" s="8">
        <v>5000</v>
      </c>
      <c r="F60" s="11">
        <v>0</v>
      </c>
      <c r="G60" s="8">
        <v>5000</v>
      </c>
      <c r="H60" s="15">
        <v>0</v>
      </c>
    </row>
    <row r="61" spans="2:8" ht="15.75" thickBot="1" x14ac:dyDescent="0.3">
      <c r="B61" s="7" t="s">
        <v>14</v>
      </c>
      <c r="C61" s="8">
        <v>13300</v>
      </c>
      <c r="D61" s="8">
        <v>9500</v>
      </c>
      <c r="E61" s="8">
        <v>9500</v>
      </c>
      <c r="F61" s="11">
        <v>0</v>
      </c>
      <c r="G61" s="8">
        <v>9500</v>
      </c>
      <c r="H61" s="15">
        <v>0</v>
      </c>
    </row>
    <row r="62" spans="2:8" ht="15.75" thickBot="1" x14ac:dyDescent="0.3">
      <c r="B62" s="12" t="s">
        <v>40</v>
      </c>
      <c r="C62" s="16">
        <v>2438200</v>
      </c>
      <c r="D62" s="16">
        <v>2811700</v>
      </c>
      <c r="E62" s="16">
        <v>3016800</v>
      </c>
      <c r="F62" s="16">
        <v>205100</v>
      </c>
      <c r="G62" s="16">
        <v>3072000</v>
      </c>
      <c r="H62" s="17">
        <v>55200</v>
      </c>
    </row>
    <row r="63" spans="2:8" ht="15.75" thickBot="1" x14ac:dyDescent="0.3">
      <c r="B63" s="18" t="s">
        <v>38</v>
      </c>
      <c r="C63" s="11"/>
      <c r="D63" s="13">
        <v>0.153</v>
      </c>
      <c r="E63" s="11"/>
      <c r="F63" s="13">
        <v>7.2999999999999995E-2</v>
      </c>
      <c r="G63" s="11"/>
      <c r="H63" s="14">
        <v>1.7999999999999999E-2</v>
      </c>
    </row>
    <row r="64" spans="2:8" x14ac:dyDescent="0.25">
      <c r="B64" s="19" t="s">
        <v>41</v>
      </c>
    </row>
    <row r="66" spans="2:7" ht="15" customHeight="1" x14ac:dyDescent="0.25">
      <c r="B66" s="74"/>
      <c r="C66" s="29" t="s">
        <v>42</v>
      </c>
      <c r="D66" s="29" t="s">
        <v>25</v>
      </c>
      <c r="E66" s="76" t="s">
        <v>32</v>
      </c>
      <c r="F66" s="29" t="s">
        <v>26</v>
      </c>
      <c r="G66" s="78" t="s">
        <v>34</v>
      </c>
    </row>
    <row r="67" spans="2:7" ht="15.75" thickBot="1" x14ac:dyDescent="0.3">
      <c r="B67" s="75"/>
      <c r="C67" s="30" t="s">
        <v>43</v>
      </c>
      <c r="D67" s="30" t="s">
        <v>43</v>
      </c>
      <c r="E67" s="77"/>
      <c r="F67" s="30" t="s">
        <v>43</v>
      </c>
      <c r="G67" s="80"/>
    </row>
    <row r="68" spans="2:7" ht="16.5" thickTop="1" thickBot="1" x14ac:dyDescent="0.3">
      <c r="B68" s="7" t="s">
        <v>1</v>
      </c>
      <c r="C68" s="31">
        <v>3269400</v>
      </c>
      <c r="D68" s="31">
        <v>4025200</v>
      </c>
      <c r="E68" s="31">
        <v>755800</v>
      </c>
      <c r="F68" s="31">
        <v>4068700</v>
      </c>
      <c r="G68" s="32">
        <v>55500</v>
      </c>
    </row>
    <row r="69" spans="2:7" ht="15.75" thickBot="1" x14ac:dyDescent="0.3">
      <c r="B69" s="34" t="s">
        <v>74</v>
      </c>
      <c r="C69" s="35">
        <v>2187500</v>
      </c>
      <c r="D69" s="35">
        <v>2261200</v>
      </c>
      <c r="E69" s="35">
        <v>73700</v>
      </c>
      <c r="F69" s="35">
        <v>2293100</v>
      </c>
      <c r="G69" s="36">
        <v>31900</v>
      </c>
    </row>
    <row r="70" spans="2:7" ht="15.75" thickBot="1" x14ac:dyDescent="0.3">
      <c r="B70" s="7" t="s">
        <v>75</v>
      </c>
      <c r="C70" s="31">
        <v>5984200</v>
      </c>
      <c r="D70" s="31">
        <v>6080600</v>
      </c>
      <c r="E70" s="31">
        <v>96400</v>
      </c>
      <c r="F70" s="31">
        <v>6084500</v>
      </c>
      <c r="G70" s="32">
        <v>3900</v>
      </c>
    </row>
    <row r="71" spans="2:7" ht="15.75" thickBot="1" x14ac:dyDescent="0.3">
      <c r="B71" s="7" t="s">
        <v>76</v>
      </c>
      <c r="C71" s="31">
        <v>5015400</v>
      </c>
      <c r="D71" s="31">
        <v>5516900</v>
      </c>
      <c r="E71" s="31">
        <v>501500</v>
      </c>
      <c r="F71" s="31">
        <v>5601800</v>
      </c>
      <c r="G71" s="32">
        <v>84900</v>
      </c>
    </row>
    <row r="72" spans="2:7" ht="15.75" thickBot="1" x14ac:dyDescent="0.3">
      <c r="B72" s="12" t="s">
        <v>40</v>
      </c>
      <c r="C72" s="37">
        <v>16456400</v>
      </c>
      <c r="D72" s="37">
        <v>17883900</v>
      </c>
      <c r="E72" s="37">
        <v>1427500</v>
      </c>
      <c r="F72" s="37">
        <v>18048100</v>
      </c>
      <c r="G72" s="38">
        <v>164200</v>
      </c>
    </row>
  </sheetData>
  <mergeCells count="3">
    <mergeCell ref="B66:B67"/>
    <mergeCell ref="E66:E67"/>
    <mergeCell ref="G66:G67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8"/>
  <sheetViews>
    <sheetView workbookViewId="0">
      <selection activeCell="I7" sqref="I7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  <col min="8" max="8" width="10.42578125" bestFit="1" customWidth="1"/>
  </cols>
  <sheetData>
    <row r="3" spans="2:3" ht="30.75" thickBot="1" x14ac:dyDescent="0.3">
      <c r="C3" s="5" t="s">
        <v>16</v>
      </c>
    </row>
    <row r="4" spans="2:3" ht="16.5" thickTop="1" thickBot="1" x14ac:dyDescent="0.3">
      <c r="B4" s="55" t="s">
        <v>89</v>
      </c>
      <c r="C4" s="8">
        <f>D65</f>
        <v>3974800</v>
      </c>
    </row>
    <row r="5" spans="2:3" ht="15.75" thickBot="1" x14ac:dyDescent="0.3">
      <c r="B5" s="34" t="s">
        <v>86</v>
      </c>
      <c r="C5" s="8">
        <f>D66</f>
        <v>7009500</v>
      </c>
    </row>
    <row r="6" spans="2:3" ht="15.75" thickBot="1" x14ac:dyDescent="0.3">
      <c r="B6" s="7" t="s">
        <v>88</v>
      </c>
      <c r="C6" s="8">
        <f>D67</f>
        <v>3498200</v>
      </c>
    </row>
    <row r="7" spans="2:3" x14ac:dyDescent="0.25">
      <c r="B7" s="49"/>
      <c r="C7" s="50">
        <f>SUM(C4:C6)</f>
        <v>14482500</v>
      </c>
    </row>
    <row r="9" spans="2:3" ht="30.75" thickBot="1" x14ac:dyDescent="0.3">
      <c r="C9" s="3" t="s">
        <v>17</v>
      </c>
    </row>
    <row r="10" spans="2:3" ht="16.5" thickTop="1" thickBot="1" x14ac:dyDescent="0.3">
      <c r="B10" s="55" t="s">
        <v>89</v>
      </c>
      <c r="C10" s="8">
        <f>F65</f>
        <v>4000100</v>
      </c>
    </row>
    <row r="11" spans="2:3" ht="15.75" thickBot="1" x14ac:dyDescent="0.3">
      <c r="B11" s="34" t="s">
        <v>86</v>
      </c>
      <c r="C11" s="8">
        <f>F66</f>
        <v>7100300</v>
      </c>
    </row>
    <row r="12" spans="2:3" ht="15.75" thickBot="1" x14ac:dyDescent="0.3">
      <c r="B12" s="7" t="s">
        <v>88</v>
      </c>
      <c r="C12" s="8">
        <f>F67</f>
        <v>3576200</v>
      </c>
    </row>
    <row r="13" spans="2:3" x14ac:dyDescent="0.25">
      <c r="C13" s="47">
        <f>SUM(C10:C12)</f>
        <v>14676600</v>
      </c>
    </row>
    <row r="14" spans="2:3" x14ac:dyDescent="0.25">
      <c r="B14" s="49"/>
      <c r="C14" s="50"/>
    </row>
    <row r="15" spans="2:3" x14ac:dyDescent="0.25">
      <c r="B15" s="49"/>
      <c r="C15" s="50"/>
    </row>
    <row r="18" spans="2:3" ht="30" x14ac:dyDescent="0.25">
      <c r="C18" s="5" t="s">
        <v>16</v>
      </c>
    </row>
    <row r="19" spans="2:3" x14ac:dyDescent="0.25">
      <c r="B19" t="s">
        <v>37</v>
      </c>
      <c r="C19" s="4">
        <f>E52</f>
        <v>10063000</v>
      </c>
    </row>
    <row r="20" spans="2:3" x14ac:dyDescent="0.25">
      <c r="B20" t="s">
        <v>5</v>
      </c>
      <c r="C20" s="4">
        <f t="shared" ref="C20" si="0">E54</f>
        <v>2580000</v>
      </c>
    </row>
    <row r="21" spans="2:3" x14ac:dyDescent="0.25">
      <c r="B21" t="s">
        <v>7</v>
      </c>
      <c r="C21" s="4">
        <f>E55</f>
        <v>1598400</v>
      </c>
    </row>
    <row r="22" spans="2:3" ht="15.75" thickBot="1" x14ac:dyDescent="0.3">
      <c r="B22" s="7" t="s">
        <v>14</v>
      </c>
      <c r="C22" s="4">
        <f>E56</f>
        <v>241000</v>
      </c>
    </row>
    <row r="23" spans="2:3" ht="15.75" thickBot="1" x14ac:dyDescent="0.3">
      <c r="B23" s="7"/>
      <c r="C23" s="2">
        <f>SUM(C19:C22)</f>
        <v>14482400</v>
      </c>
    </row>
    <row r="24" spans="2:3" ht="15.75" thickBot="1" x14ac:dyDescent="0.3">
      <c r="B24" s="7"/>
      <c r="C24" s="4"/>
    </row>
    <row r="25" spans="2:3" ht="15.75" thickBot="1" x14ac:dyDescent="0.3">
      <c r="B25" s="7"/>
      <c r="C25" s="4"/>
    </row>
    <row r="26" spans="2:3" ht="15.75" thickBot="1" x14ac:dyDescent="0.3">
      <c r="B26" s="7"/>
      <c r="C26" s="4"/>
    </row>
    <row r="27" spans="2:3" x14ac:dyDescent="0.25">
      <c r="C27" s="4"/>
    </row>
    <row r="30" spans="2:3" x14ac:dyDescent="0.25">
      <c r="C30" s="4"/>
    </row>
    <row r="33" spans="2:3" x14ac:dyDescent="0.25">
      <c r="C33" s="4"/>
    </row>
    <row r="34" spans="2:3" ht="30" x14ac:dyDescent="0.25">
      <c r="C34" s="3" t="s">
        <v>17</v>
      </c>
    </row>
    <row r="35" spans="2:3" x14ac:dyDescent="0.25">
      <c r="B35" t="s">
        <v>37</v>
      </c>
      <c r="C35" s="4">
        <f>G52</f>
        <v>10197900</v>
      </c>
    </row>
    <row r="36" spans="2:3" x14ac:dyDescent="0.25">
      <c r="B36" t="s">
        <v>5</v>
      </c>
      <c r="C36" s="4">
        <f t="shared" ref="C36" si="1">G54</f>
        <v>2580000</v>
      </c>
    </row>
    <row r="37" spans="2:3" x14ac:dyDescent="0.25">
      <c r="B37" t="s">
        <v>7</v>
      </c>
      <c r="C37" s="4">
        <f>G55</f>
        <v>1654200</v>
      </c>
    </row>
    <row r="38" spans="2:3" x14ac:dyDescent="0.25">
      <c r="B38" t="s">
        <v>14</v>
      </c>
      <c r="C38" s="4">
        <f>G56</f>
        <v>244500</v>
      </c>
    </row>
    <row r="39" spans="2:3" ht="15.75" thickBot="1" x14ac:dyDescent="0.3">
      <c r="B39" s="7"/>
      <c r="C39" s="4">
        <f>SUM(C35:C38)</f>
        <v>14676600</v>
      </c>
    </row>
    <row r="40" spans="2:3" ht="15.75" thickBot="1" x14ac:dyDescent="0.3">
      <c r="B40" s="7"/>
      <c r="C40" s="4"/>
    </row>
    <row r="41" spans="2:3" ht="15.75" thickBot="1" x14ac:dyDescent="0.3">
      <c r="B41" s="7"/>
      <c r="C41" s="4"/>
    </row>
    <row r="42" spans="2:3" ht="15.75" thickBot="1" x14ac:dyDescent="0.3">
      <c r="B42" s="7"/>
      <c r="C42" s="4"/>
    </row>
    <row r="43" spans="2:3" x14ac:dyDescent="0.25">
      <c r="C43" s="4"/>
    </row>
    <row r="44" spans="2:3" x14ac:dyDescent="0.25">
      <c r="C44" s="2"/>
    </row>
    <row r="49" spans="2:8" ht="36.75" thickBot="1" x14ac:dyDescent="0.3">
      <c r="B49" s="54"/>
      <c r="C49" s="6" t="s">
        <v>29</v>
      </c>
      <c r="D49" s="6" t="s">
        <v>30</v>
      </c>
      <c r="E49" s="6" t="s">
        <v>31</v>
      </c>
      <c r="F49" s="6" t="s">
        <v>32</v>
      </c>
      <c r="G49" s="6" t="s">
        <v>33</v>
      </c>
      <c r="H49" s="6" t="s">
        <v>34</v>
      </c>
    </row>
    <row r="50" spans="2:8" ht="16.5" thickTop="1" thickBot="1" x14ac:dyDescent="0.3">
      <c r="B50" s="55" t="s">
        <v>35</v>
      </c>
      <c r="C50" s="56">
        <v>8051600</v>
      </c>
      <c r="D50" s="56">
        <v>8878400</v>
      </c>
      <c r="E50" s="56">
        <v>10063000</v>
      </c>
      <c r="F50" s="56">
        <f>E50-D50</f>
        <v>1184600</v>
      </c>
      <c r="G50" s="56">
        <v>10197900</v>
      </c>
      <c r="H50" s="57">
        <v>134900</v>
      </c>
    </row>
    <row r="51" spans="2:8" ht="15.75" thickBot="1" x14ac:dyDescent="0.3">
      <c r="B51" s="10" t="s">
        <v>36</v>
      </c>
      <c r="C51" s="27">
        <v>0</v>
      </c>
      <c r="D51" s="41">
        <v>-215200</v>
      </c>
      <c r="E51" s="27">
        <v>0</v>
      </c>
      <c r="F51" s="41">
        <f>E51-D51</f>
        <v>215200</v>
      </c>
      <c r="G51" s="27">
        <v>0</v>
      </c>
      <c r="H51" s="28">
        <v>0</v>
      </c>
    </row>
    <row r="52" spans="2:8" ht="15.75" thickBot="1" x14ac:dyDescent="0.3">
      <c r="B52" s="12" t="s">
        <v>37</v>
      </c>
      <c r="C52" s="8">
        <v>8051600</v>
      </c>
      <c r="D52" s="8">
        <v>8663200</v>
      </c>
      <c r="E52" s="8">
        <v>10063000</v>
      </c>
      <c r="F52" s="8">
        <v>1399800</v>
      </c>
      <c r="G52" s="8">
        <v>10197900</v>
      </c>
      <c r="H52" s="9">
        <v>134900</v>
      </c>
    </row>
    <row r="53" spans="2:8" ht="15.75" thickBot="1" x14ac:dyDescent="0.3">
      <c r="B53" s="12" t="s">
        <v>38</v>
      </c>
      <c r="C53" s="11"/>
      <c r="D53" s="67">
        <f>(D52-C52)/C52</f>
        <v>7.5960057628297481E-2</v>
      </c>
      <c r="E53" s="67"/>
      <c r="F53" s="67">
        <f>F52/D52</f>
        <v>0.16158001662203342</v>
      </c>
      <c r="G53" s="11"/>
      <c r="H53" s="67">
        <f>H52/E52</f>
        <v>1.3405545066083673E-2</v>
      </c>
    </row>
    <row r="54" spans="2:8" ht="15.75" thickBot="1" x14ac:dyDescent="0.3">
      <c r="B54" s="7" t="s">
        <v>5</v>
      </c>
      <c r="C54" s="8">
        <v>1971600</v>
      </c>
      <c r="D54" s="8">
        <v>2580000</v>
      </c>
      <c r="E54" s="8">
        <v>2580000</v>
      </c>
      <c r="F54" s="11">
        <v>0</v>
      </c>
      <c r="G54" s="8">
        <v>2580000</v>
      </c>
      <c r="H54" s="15">
        <v>0</v>
      </c>
    </row>
    <row r="55" spans="2:8" ht="15.75" thickBot="1" x14ac:dyDescent="0.3">
      <c r="B55" s="7" t="s">
        <v>7</v>
      </c>
      <c r="C55" s="8">
        <v>1335500</v>
      </c>
      <c r="D55" s="8">
        <v>1228600</v>
      </c>
      <c r="E55" s="8">
        <v>1598400</v>
      </c>
      <c r="F55" s="8">
        <v>369800</v>
      </c>
      <c r="G55" s="8">
        <v>1654200</v>
      </c>
      <c r="H55" s="9">
        <v>55800</v>
      </c>
    </row>
    <row r="56" spans="2:8" ht="15.75" thickBot="1" x14ac:dyDescent="0.3">
      <c r="B56" s="7" t="s">
        <v>14</v>
      </c>
      <c r="C56" s="8">
        <v>355400</v>
      </c>
      <c r="D56" s="8">
        <v>382300</v>
      </c>
      <c r="E56" s="8">
        <v>241000</v>
      </c>
      <c r="F56" s="8">
        <v>-141300</v>
      </c>
      <c r="G56" s="8">
        <v>244500</v>
      </c>
      <c r="H56" s="9">
        <v>3500</v>
      </c>
    </row>
    <row r="57" spans="2:8" ht="15.75" thickBot="1" x14ac:dyDescent="0.3">
      <c r="B57" s="12" t="s">
        <v>40</v>
      </c>
      <c r="C57" s="16">
        <v>11714100</v>
      </c>
      <c r="D57" s="16">
        <v>12854100</v>
      </c>
      <c r="E57" s="16">
        <v>14482400</v>
      </c>
      <c r="F57" s="16">
        <v>1628300</v>
      </c>
      <c r="G57" s="16">
        <v>14676600</v>
      </c>
      <c r="H57" s="17">
        <v>194200</v>
      </c>
    </row>
    <row r="58" spans="2:8" ht="15.75" thickBot="1" x14ac:dyDescent="0.3">
      <c r="B58" s="18" t="s">
        <v>38</v>
      </c>
      <c r="C58" s="11"/>
      <c r="D58" s="13">
        <v>9.7000000000000003E-2</v>
      </c>
      <c r="E58" s="11"/>
      <c r="F58" s="13">
        <v>0.127</v>
      </c>
      <c r="G58" s="11"/>
      <c r="H58" s="69">
        <f>H57/E57</f>
        <v>1.3409379660829697E-2</v>
      </c>
    </row>
    <row r="59" spans="2:8" ht="15.75" thickBot="1" x14ac:dyDescent="0.3">
      <c r="B59" s="7" t="s">
        <v>66</v>
      </c>
      <c r="C59" s="8">
        <v>25200</v>
      </c>
      <c r="D59" s="11">
        <v>0</v>
      </c>
      <c r="E59" s="11">
        <v>0</v>
      </c>
      <c r="F59" s="11">
        <v>0</v>
      </c>
      <c r="G59" s="11">
        <v>0</v>
      </c>
      <c r="H59" s="15">
        <v>0</v>
      </c>
    </row>
    <row r="60" spans="2:8" ht="21.75" thickBot="1" x14ac:dyDescent="0.3">
      <c r="B60" s="12" t="s">
        <v>67</v>
      </c>
      <c r="C60" s="16">
        <v>11739300</v>
      </c>
      <c r="D60" s="16">
        <v>12854100</v>
      </c>
      <c r="E60" s="16">
        <v>14482400</v>
      </c>
      <c r="F60" s="16">
        <v>1628300</v>
      </c>
      <c r="G60" s="16">
        <v>14676600</v>
      </c>
      <c r="H60" s="17">
        <v>194200</v>
      </c>
    </row>
    <row r="61" spans="2:8" ht="15.75" thickBot="1" x14ac:dyDescent="0.3">
      <c r="B61" s="18" t="s">
        <v>38</v>
      </c>
      <c r="C61" s="11"/>
      <c r="D61" s="13">
        <v>9.5000000000000001E-2</v>
      </c>
      <c r="E61" s="11"/>
      <c r="F61" s="13">
        <v>0.127</v>
      </c>
      <c r="G61" s="11"/>
      <c r="H61" s="14">
        <v>1.2999999999999999E-2</v>
      </c>
    </row>
    <row r="63" spans="2:8" ht="15" customHeight="1" x14ac:dyDescent="0.25">
      <c r="B63" s="74"/>
      <c r="C63" s="29" t="s">
        <v>42</v>
      </c>
      <c r="D63" s="29" t="s">
        <v>25</v>
      </c>
      <c r="E63" s="76" t="s">
        <v>32</v>
      </c>
      <c r="F63" s="29" t="s">
        <v>26</v>
      </c>
      <c r="G63" s="78" t="s">
        <v>34</v>
      </c>
    </row>
    <row r="64" spans="2:8" ht="15.75" thickBot="1" x14ac:dyDescent="0.3">
      <c r="B64" s="75"/>
      <c r="C64" s="30" t="s">
        <v>43</v>
      </c>
      <c r="D64" s="30" t="s">
        <v>43</v>
      </c>
      <c r="E64" s="77"/>
      <c r="F64" s="30" t="s">
        <v>43</v>
      </c>
      <c r="G64" s="80"/>
    </row>
    <row r="65" spans="2:7" ht="16.5" thickTop="1" thickBot="1" x14ac:dyDescent="0.3">
      <c r="B65" s="55" t="s">
        <v>89</v>
      </c>
      <c r="C65" s="70">
        <v>3454600</v>
      </c>
      <c r="D65" s="70">
        <v>3974800</v>
      </c>
      <c r="E65" s="70">
        <v>520200</v>
      </c>
      <c r="F65" s="70">
        <v>4000100</v>
      </c>
      <c r="G65" s="71">
        <v>25300</v>
      </c>
    </row>
    <row r="66" spans="2:7" ht="15.75" thickBot="1" x14ac:dyDescent="0.3">
      <c r="B66" s="34" t="s">
        <v>86</v>
      </c>
      <c r="C66" s="72" t="s">
        <v>87</v>
      </c>
      <c r="D66" s="35">
        <v>7009500</v>
      </c>
      <c r="E66" s="35">
        <v>811600</v>
      </c>
      <c r="F66" s="35">
        <v>7100300</v>
      </c>
      <c r="G66" s="36">
        <v>90800</v>
      </c>
    </row>
    <row r="67" spans="2:7" ht="15.75" thickBot="1" x14ac:dyDescent="0.3">
      <c r="B67" s="7" t="s">
        <v>88</v>
      </c>
      <c r="C67" s="31">
        <v>3201600</v>
      </c>
      <c r="D67" s="31">
        <v>3498200</v>
      </c>
      <c r="E67" s="31">
        <v>296600</v>
      </c>
      <c r="F67" s="31">
        <v>3576200</v>
      </c>
      <c r="G67" s="32">
        <v>78000</v>
      </c>
    </row>
    <row r="68" spans="2:7" ht="15.75" thickBot="1" x14ac:dyDescent="0.3">
      <c r="B68" s="12" t="s">
        <v>40</v>
      </c>
      <c r="C68" s="37">
        <v>11714100</v>
      </c>
      <c r="D68" s="37">
        <v>12854100</v>
      </c>
      <c r="E68" s="37">
        <v>14482400</v>
      </c>
      <c r="F68" s="37">
        <v>1628300</v>
      </c>
      <c r="G68" s="38">
        <v>14676600</v>
      </c>
    </row>
  </sheetData>
  <mergeCells count="3">
    <mergeCell ref="B63:B64"/>
    <mergeCell ref="E63:E64"/>
    <mergeCell ref="G63:G64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1"/>
  <sheetViews>
    <sheetView workbookViewId="0">
      <selection activeCell="N24" sqref="N24"/>
    </sheetView>
  </sheetViews>
  <sheetFormatPr defaultRowHeight="15" x14ac:dyDescent="0.25"/>
  <cols>
    <col min="2" max="2" width="32.42578125" bestFit="1" customWidth="1"/>
    <col min="3" max="4" width="15.28515625" bestFit="1" customWidth="1"/>
    <col min="5" max="6" width="10.5703125" bestFit="1" customWidth="1"/>
    <col min="7" max="7" width="11.5703125" customWidth="1"/>
    <col min="8" max="8" width="9.85546875" bestFit="1" customWidth="1"/>
  </cols>
  <sheetData>
    <row r="3" spans="2:4" x14ac:dyDescent="0.25">
      <c r="C3" t="s">
        <v>25</v>
      </c>
    </row>
    <row r="4" spans="2:4" x14ac:dyDescent="0.25">
      <c r="B4" t="s">
        <v>37</v>
      </c>
      <c r="C4" s="1">
        <f>E20</f>
        <v>9079500</v>
      </c>
      <c r="D4" s="1"/>
    </row>
    <row r="5" spans="2:4" x14ac:dyDescent="0.25">
      <c r="B5" t="s">
        <v>5</v>
      </c>
      <c r="C5" s="1">
        <f>E22</f>
        <v>3467500</v>
      </c>
      <c r="D5" s="1"/>
    </row>
    <row r="6" spans="2:4" x14ac:dyDescent="0.25">
      <c r="B6" t="s">
        <v>14</v>
      </c>
      <c r="C6" s="2">
        <f>E29-C4-C5</f>
        <v>423000</v>
      </c>
    </row>
    <row r="7" spans="2:4" x14ac:dyDescent="0.25">
      <c r="C7" s="2">
        <f>SUM(C4:C6)</f>
        <v>12970000</v>
      </c>
    </row>
    <row r="8" spans="2:4" x14ac:dyDescent="0.25">
      <c r="C8" s="2"/>
    </row>
    <row r="9" spans="2:4" x14ac:dyDescent="0.25">
      <c r="C9" t="s">
        <v>26</v>
      </c>
    </row>
    <row r="10" spans="2:4" x14ac:dyDescent="0.25">
      <c r="B10" t="s">
        <v>37</v>
      </c>
      <c r="C10" s="1">
        <f>G20</f>
        <v>9195500</v>
      </c>
    </row>
    <row r="11" spans="2:4" x14ac:dyDescent="0.25">
      <c r="B11" t="s">
        <v>5</v>
      </c>
      <c r="C11" s="1">
        <f>G22</f>
        <v>3620000</v>
      </c>
    </row>
    <row r="12" spans="2:4" x14ac:dyDescent="0.25">
      <c r="B12" t="s">
        <v>14</v>
      </c>
      <c r="C12" s="47">
        <f>G29-C10-C11</f>
        <v>413000</v>
      </c>
    </row>
    <row r="13" spans="2:4" x14ac:dyDescent="0.25">
      <c r="C13" s="2">
        <f>SUM(C10:C12)</f>
        <v>13228500</v>
      </c>
    </row>
    <row r="17" spans="2:10" ht="36.75" thickBot="1" x14ac:dyDescent="0.3">
      <c r="B17" s="54"/>
      <c r="C17" s="6" t="s">
        <v>29</v>
      </c>
      <c r="D17" s="6" t="s">
        <v>30</v>
      </c>
      <c r="E17" s="6" t="s">
        <v>31</v>
      </c>
      <c r="F17" s="6" t="s">
        <v>32</v>
      </c>
      <c r="G17" s="6" t="s">
        <v>33</v>
      </c>
      <c r="H17" s="6" t="s">
        <v>34</v>
      </c>
    </row>
    <row r="18" spans="2:10" ht="16.5" thickTop="1" thickBot="1" x14ac:dyDescent="0.3">
      <c r="B18" s="55" t="s">
        <v>35</v>
      </c>
      <c r="C18" s="56">
        <v>7977400</v>
      </c>
      <c r="D18" s="56">
        <v>8645000</v>
      </c>
      <c r="E18" s="56">
        <v>9079500</v>
      </c>
      <c r="F18" s="56">
        <v>434500</v>
      </c>
      <c r="G18" s="56">
        <v>9195500</v>
      </c>
      <c r="H18" s="57">
        <v>116000</v>
      </c>
    </row>
    <row r="19" spans="2:10" ht="15.75" thickBot="1" x14ac:dyDescent="0.3">
      <c r="B19" s="10" t="s">
        <v>36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8">
        <v>0</v>
      </c>
    </row>
    <row r="20" spans="2:10" ht="15.75" thickBot="1" x14ac:dyDescent="0.3">
      <c r="B20" s="12" t="s">
        <v>37</v>
      </c>
      <c r="C20" s="8">
        <v>7977400</v>
      </c>
      <c r="D20" s="8">
        <v>8645000</v>
      </c>
      <c r="E20" s="8">
        <v>9079500</v>
      </c>
      <c r="F20" s="8">
        <v>434500</v>
      </c>
      <c r="G20" s="8">
        <v>9195500</v>
      </c>
      <c r="H20" s="9">
        <v>116000</v>
      </c>
    </row>
    <row r="21" spans="2:10" ht="15.75" thickBot="1" x14ac:dyDescent="0.3">
      <c r="B21" s="12" t="s">
        <v>38</v>
      </c>
      <c r="C21" s="11"/>
      <c r="D21" s="13">
        <v>8.4000000000000005E-2</v>
      </c>
      <c r="E21" s="11"/>
      <c r="F21" s="13">
        <v>0.05</v>
      </c>
      <c r="G21" s="11"/>
      <c r="H21" s="14">
        <v>1.2999999999999999E-2</v>
      </c>
    </row>
    <row r="22" spans="2:10" ht="15.75" thickBot="1" x14ac:dyDescent="0.3">
      <c r="B22" s="7" t="s">
        <v>5</v>
      </c>
      <c r="C22" s="8">
        <v>1408500</v>
      </c>
      <c r="D22" s="8">
        <v>4312500</v>
      </c>
      <c r="E22" s="8">
        <v>3467500</v>
      </c>
      <c r="F22" s="8">
        <v>-845000</v>
      </c>
      <c r="G22" s="8">
        <v>3620000</v>
      </c>
      <c r="H22" s="9">
        <v>152500</v>
      </c>
    </row>
    <row r="23" spans="2:10" ht="15.75" thickBot="1" x14ac:dyDescent="0.3">
      <c r="B23" s="7" t="s">
        <v>6</v>
      </c>
      <c r="C23" s="8">
        <v>129800</v>
      </c>
      <c r="D23" s="8">
        <v>110000</v>
      </c>
      <c r="E23" s="8">
        <v>110000</v>
      </c>
      <c r="F23" s="11">
        <v>0</v>
      </c>
      <c r="G23" s="8">
        <v>110000</v>
      </c>
      <c r="H23" s="15">
        <v>0</v>
      </c>
    </row>
    <row r="24" spans="2:10" ht="15.75" thickBot="1" x14ac:dyDescent="0.3">
      <c r="B24" s="7" t="s">
        <v>7</v>
      </c>
      <c r="C24" s="8">
        <v>84700</v>
      </c>
      <c r="D24" s="8">
        <v>85000</v>
      </c>
      <c r="E24" s="8">
        <v>100000</v>
      </c>
      <c r="F24" s="8">
        <v>15000</v>
      </c>
      <c r="G24" s="8">
        <v>90000</v>
      </c>
      <c r="H24" s="9">
        <v>-10000</v>
      </c>
    </row>
    <row r="25" spans="2:10" ht="15.75" thickBot="1" x14ac:dyDescent="0.3">
      <c r="B25" s="7" t="s">
        <v>10</v>
      </c>
      <c r="C25" s="8">
        <v>62000</v>
      </c>
      <c r="D25" s="8">
        <v>45000</v>
      </c>
      <c r="E25" s="8">
        <v>60000</v>
      </c>
      <c r="F25" s="8">
        <v>15000</v>
      </c>
      <c r="G25" s="8">
        <v>60000</v>
      </c>
      <c r="H25" s="15">
        <v>0</v>
      </c>
    </row>
    <row r="26" spans="2:10" ht="15.75" thickBot="1" x14ac:dyDescent="0.3">
      <c r="B26" s="7" t="s">
        <v>39</v>
      </c>
      <c r="C26" s="8">
        <v>50500</v>
      </c>
      <c r="D26" s="8">
        <v>50000</v>
      </c>
      <c r="E26" s="8">
        <v>55000</v>
      </c>
      <c r="F26" s="8">
        <v>5000</v>
      </c>
      <c r="G26" s="8">
        <v>55000</v>
      </c>
      <c r="H26" s="15">
        <v>0</v>
      </c>
    </row>
    <row r="27" spans="2:10" ht="21.75" thickBot="1" x14ac:dyDescent="0.3">
      <c r="B27" s="7" t="s">
        <v>49</v>
      </c>
      <c r="C27" s="8">
        <v>7000</v>
      </c>
      <c r="D27" s="8">
        <v>50000</v>
      </c>
      <c r="E27" s="8">
        <v>40000</v>
      </c>
      <c r="F27" s="8">
        <v>-10000</v>
      </c>
      <c r="G27" s="8">
        <v>40000</v>
      </c>
      <c r="H27" s="15">
        <v>0</v>
      </c>
    </row>
    <row r="28" spans="2:10" ht="15.75" thickBot="1" x14ac:dyDescent="0.3">
      <c r="B28" s="7" t="s">
        <v>14</v>
      </c>
      <c r="C28" s="8">
        <v>29500</v>
      </c>
      <c r="D28" s="8">
        <v>57500</v>
      </c>
      <c r="E28" s="8">
        <v>58000</v>
      </c>
      <c r="F28" s="11">
        <v>500</v>
      </c>
      <c r="G28" s="8">
        <v>58000</v>
      </c>
      <c r="H28" s="15">
        <v>0</v>
      </c>
    </row>
    <row r="29" spans="2:10" ht="15.75" thickBot="1" x14ac:dyDescent="0.3">
      <c r="B29" s="12" t="s">
        <v>40</v>
      </c>
      <c r="C29" s="16">
        <v>9749400</v>
      </c>
      <c r="D29" s="16">
        <v>13355000</v>
      </c>
      <c r="E29" s="16">
        <v>12970000</v>
      </c>
      <c r="F29" s="16">
        <v>-385000</v>
      </c>
      <c r="G29" s="16">
        <v>13228500</v>
      </c>
      <c r="H29" s="17">
        <v>258500</v>
      </c>
    </row>
    <row r="30" spans="2:10" ht="15.75" thickBot="1" x14ac:dyDescent="0.3">
      <c r="B30" s="18" t="s">
        <v>38</v>
      </c>
      <c r="C30" s="11"/>
      <c r="D30" s="13">
        <v>0.37</v>
      </c>
      <c r="E30" s="11"/>
      <c r="F30" s="13">
        <v>-2.9000000000000001E-2</v>
      </c>
      <c r="G30" s="11"/>
      <c r="H30" s="14">
        <v>0.02</v>
      </c>
    </row>
    <row r="31" spans="2:10" ht="15.75" customHeight="1" x14ac:dyDescent="0.25">
      <c r="B31" s="74"/>
      <c r="C31" s="29" t="s">
        <v>42</v>
      </c>
      <c r="D31" s="29" t="s">
        <v>25</v>
      </c>
      <c r="E31" s="76" t="s">
        <v>32</v>
      </c>
      <c r="F31" s="29" t="s">
        <v>26</v>
      </c>
      <c r="G31" s="76" t="s">
        <v>34</v>
      </c>
      <c r="H31" s="78" t="s">
        <v>58</v>
      </c>
      <c r="I31" s="79"/>
      <c r="J31" s="79"/>
    </row>
    <row r="32" spans="2:10" ht="15.75" thickBot="1" x14ac:dyDescent="0.3">
      <c r="B32" s="75"/>
      <c r="C32" s="30" t="s">
        <v>43</v>
      </c>
      <c r="D32" s="30" t="s">
        <v>43</v>
      </c>
      <c r="E32" s="77"/>
      <c r="F32" s="30" t="s">
        <v>43</v>
      </c>
      <c r="G32" s="77"/>
      <c r="H32" s="80"/>
      <c r="I32" s="81"/>
      <c r="J32" s="81"/>
    </row>
    <row r="33" spans="2:10" ht="16.5" thickTop="1" thickBot="1" x14ac:dyDescent="0.3">
      <c r="B33" s="7" t="s">
        <v>1</v>
      </c>
      <c r="C33" s="31">
        <v>14337100</v>
      </c>
      <c r="D33" s="31">
        <v>12440900</v>
      </c>
      <c r="E33" s="31">
        <v>-1896200</v>
      </c>
      <c r="F33" s="31">
        <v>12769200</v>
      </c>
      <c r="G33" s="32">
        <v>328400</v>
      </c>
      <c r="H33" s="33">
        <v>23</v>
      </c>
      <c r="I33" s="33">
        <v>20</v>
      </c>
      <c r="J33" s="33">
        <v>20</v>
      </c>
    </row>
    <row r="34" spans="2:10" ht="15.75" thickBot="1" x14ac:dyDescent="0.3">
      <c r="B34" s="34" t="s">
        <v>68</v>
      </c>
      <c r="C34" s="35">
        <v>30816300</v>
      </c>
      <c r="D34" s="35">
        <v>31728800</v>
      </c>
      <c r="E34" s="35">
        <v>912500</v>
      </c>
      <c r="F34" s="35">
        <v>31972100</v>
      </c>
      <c r="G34" s="36">
        <v>243300</v>
      </c>
      <c r="H34" s="33">
        <v>154</v>
      </c>
      <c r="I34" s="33">
        <v>153</v>
      </c>
      <c r="J34" s="33">
        <v>153</v>
      </c>
    </row>
    <row r="35" spans="2:10" ht="15.75" thickBot="1" x14ac:dyDescent="0.3">
      <c r="B35" s="7" t="s">
        <v>18</v>
      </c>
      <c r="C35" s="31">
        <v>69501400</v>
      </c>
      <c r="D35" s="31">
        <v>74308000</v>
      </c>
      <c r="E35" s="31">
        <v>4806600</v>
      </c>
      <c r="F35" s="31">
        <v>75976000</v>
      </c>
      <c r="G35" s="32">
        <v>1668000</v>
      </c>
      <c r="H35" s="33">
        <v>269</v>
      </c>
      <c r="I35" s="33">
        <v>277</v>
      </c>
      <c r="J35" s="33">
        <v>275</v>
      </c>
    </row>
    <row r="36" spans="2:10" ht="15.75" thickBot="1" x14ac:dyDescent="0.3">
      <c r="B36" s="7" t="s">
        <v>69</v>
      </c>
      <c r="C36" s="31">
        <v>52828100</v>
      </c>
      <c r="D36" s="31">
        <v>56637200</v>
      </c>
      <c r="E36" s="31">
        <v>3809100</v>
      </c>
      <c r="F36" s="31">
        <v>57356400</v>
      </c>
      <c r="G36" s="32">
        <v>719200</v>
      </c>
      <c r="H36" s="33">
        <v>279</v>
      </c>
      <c r="I36" s="33">
        <v>267</v>
      </c>
      <c r="J36" s="33">
        <v>267</v>
      </c>
    </row>
    <row r="37" spans="2:10" ht="15.75" thickBot="1" x14ac:dyDescent="0.3">
      <c r="B37" s="7" t="s">
        <v>19</v>
      </c>
      <c r="C37" s="31">
        <v>19504100</v>
      </c>
      <c r="D37" s="31">
        <v>20123800</v>
      </c>
      <c r="E37" s="31">
        <v>619700</v>
      </c>
      <c r="F37" s="31">
        <v>20409400</v>
      </c>
      <c r="G37" s="32">
        <v>285600</v>
      </c>
      <c r="H37" s="33">
        <v>93</v>
      </c>
      <c r="I37" s="33">
        <v>95</v>
      </c>
      <c r="J37" s="33">
        <v>95</v>
      </c>
    </row>
    <row r="38" spans="2:10" ht="15.75" thickBot="1" x14ac:dyDescent="0.3">
      <c r="B38" s="7" t="s">
        <v>70</v>
      </c>
      <c r="C38" s="31">
        <v>10354500</v>
      </c>
      <c r="D38" s="31">
        <v>10690900</v>
      </c>
      <c r="E38" s="31">
        <v>336400</v>
      </c>
      <c r="F38" s="31">
        <v>10691300</v>
      </c>
      <c r="G38" s="52">
        <v>400</v>
      </c>
      <c r="H38" s="33">
        <v>44</v>
      </c>
      <c r="I38" s="33">
        <v>43</v>
      </c>
      <c r="J38" s="33">
        <v>43</v>
      </c>
    </row>
    <row r="39" spans="2:10" ht="15.75" thickBot="1" x14ac:dyDescent="0.3">
      <c r="B39" s="7" t="s">
        <v>71</v>
      </c>
      <c r="C39" s="31">
        <v>13917000</v>
      </c>
      <c r="D39" s="31">
        <v>14325400</v>
      </c>
      <c r="E39" s="31">
        <v>408400</v>
      </c>
      <c r="F39" s="31">
        <v>14342700</v>
      </c>
      <c r="G39" s="32">
        <v>17300</v>
      </c>
      <c r="H39" s="33">
        <v>53</v>
      </c>
      <c r="I39" s="33">
        <v>54</v>
      </c>
      <c r="J39" s="33">
        <v>54</v>
      </c>
    </row>
    <row r="40" spans="2:10" ht="15.75" thickBot="1" x14ac:dyDescent="0.3">
      <c r="B40" s="7" t="s">
        <v>72</v>
      </c>
      <c r="C40" s="31">
        <v>2733000</v>
      </c>
      <c r="D40" s="31">
        <v>2930600</v>
      </c>
      <c r="E40" s="31">
        <v>197600</v>
      </c>
      <c r="F40" s="31">
        <v>2943200</v>
      </c>
      <c r="G40" s="32">
        <v>12600</v>
      </c>
      <c r="H40" s="33">
        <v>10</v>
      </c>
      <c r="I40" s="33">
        <v>11</v>
      </c>
      <c r="J40" s="33">
        <v>11</v>
      </c>
    </row>
    <row r="41" spans="2:10" ht="15.75" thickBot="1" x14ac:dyDescent="0.3">
      <c r="B41" s="24" t="s">
        <v>40</v>
      </c>
      <c r="C41" s="37">
        <v>213991400</v>
      </c>
      <c r="D41" s="37">
        <v>223185600</v>
      </c>
      <c r="E41" s="37">
        <v>9194200</v>
      </c>
      <c r="F41" s="37">
        <v>226460400</v>
      </c>
      <c r="G41" s="38">
        <v>3274800</v>
      </c>
      <c r="H41" s="39">
        <v>925</v>
      </c>
      <c r="I41" s="39">
        <v>920</v>
      </c>
      <c r="J41" s="39">
        <v>917</v>
      </c>
    </row>
  </sheetData>
  <mergeCells count="4">
    <mergeCell ref="B31:B32"/>
    <mergeCell ref="E31:E32"/>
    <mergeCell ref="G31:G32"/>
    <mergeCell ref="H31:J3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0"/>
  <sheetViews>
    <sheetView workbookViewId="0">
      <selection activeCell="C18" sqref="C17:C18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</cols>
  <sheetData>
    <row r="3" spans="2:3" x14ac:dyDescent="0.25">
      <c r="C3" s="29" t="s">
        <v>25</v>
      </c>
    </row>
    <row r="4" spans="2:3" ht="15.75" thickBot="1" x14ac:dyDescent="0.3">
      <c r="C4" s="30" t="s">
        <v>43</v>
      </c>
    </row>
    <row r="5" spans="2:3" ht="16.5" thickTop="1" thickBot="1" x14ac:dyDescent="0.3">
      <c r="B5" s="7" t="s">
        <v>1</v>
      </c>
      <c r="C5" s="31">
        <f>D57</f>
        <v>3744700</v>
      </c>
    </row>
    <row r="6" spans="2:3" ht="15.75" thickBot="1" x14ac:dyDescent="0.3">
      <c r="B6" s="34" t="s">
        <v>3</v>
      </c>
      <c r="C6" s="31">
        <f t="shared" ref="C6:C7" si="0">D58</f>
        <v>4057900</v>
      </c>
    </row>
    <row r="7" spans="2:3" ht="15.75" thickBot="1" x14ac:dyDescent="0.3">
      <c r="B7" s="7" t="s">
        <v>4</v>
      </c>
      <c r="C7" s="31">
        <f t="shared" si="0"/>
        <v>9318100</v>
      </c>
    </row>
    <row r="8" spans="2:3" ht="15.75" thickBot="1" x14ac:dyDescent="0.3">
      <c r="C8" s="37">
        <f>SUM(C5:C7)</f>
        <v>17120700</v>
      </c>
    </row>
    <row r="12" spans="2:3" x14ac:dyDescent="0.25">
      <c r="C12" s="29" t="s">
        <v>26</v>
      </c>
    </row>
    <row r="13" spans="2:3" ht="15.75" thickBot="1" x14ac:dyDescent="0.3">
      <c r="C13" s="30" t="s">
        <v>43</v>
      </c>
    </row>
    <row r="14" spans="2:3" ht="16.5" thickTop="1" thickBot="1" x14ac:dyDescent="0.3">
      <c r="B14" s="7" t="s">
        <v>1</v>
      </c>
      <c r="C14" s="31">
        <f>F57</f>
        <v>3781500</v>
      </c>
    </row>
    <row r="15" spans="2:3" ht="15.75" thickBot="1" x14ac:dyDescent="0.3">
      <c r="B15" s="34" t="s">
        <v>3</v>
      </c>
      <c r="C15" s="31">
        <f t="shared" ref="C15:C16" si="1">F58</f>
        <v>4054400</v>
      </c>
    </row>
    <row r="16" spans="2:3" ht="15.75" thickBot="1" x14ac:dyDescent="0.3">
      <c r="B16" s="7" t="s">
        <v>4</v>
      </c>
      <c r="C16" s="31">
        <f t="shared" si="1"/>
        <v>9322000</v>
      </c>
    </row>
    <row r="17" spans="2:3" ht="15.75" thickBot="1" x14ac:dyDescent="0.3">
      <c r="C17" s="37">
        <f>SUM(C14:C16)</f>
        <v>17157900</v>
      </c>
    </row>
    <row r="18" spans="2:3" x14ac:dyDescent="0.25">
      <c r="C18" s="51"/>
    </row>
    <row r="19" spans="2:3" ht="30" x14ac:dyDescent="0.25">
      <c r="C19" s="5" t="s">
        <v>16</v>
      </c>
    </row>
    <row r="20" spans="2:3" x14ac:dyDescent="0.25">
      <c r="B20" t="s">
        <v>51</v>
      </c>
      <c r="C20" s="4">
        <f>E40</f>
        <v>14080100</v>
      </c>
    </row>
    <row r="21" spans="2:3" x14ac:dyDescent="0.25">
      <c r="B21" t="s">
        <v>5</v>
      </c>
      <c r="C21" s="4">
        <f>E42</f>
        <v>2181300</v>
      </c>
    </row>
    <row r="22" spans="2:3" x14ac:dyDescent="0.25">
      <c r="B22" t="s">
        <v>14</v>
      </c>
      <c r="C22" s="4">
        <f>E43+E44+E45+E46+E47+E48+E49+E50+E51</f>
        <v>859300</v>
      </c>
    </row>
    <row r="23" spans="2:3" x14ac:dyDescent="0.25">
      <c r="C23" s="2">
        <f>SUM(C20:C22)</f>
        <v>17120700</v>
      </c>
    </row>
    <row r="24" spans="2:3" x14ac:dyDescent="0.25">
      <c r="C24" s="4"/>
    </row>
    <row r="27" spans="2:3" x14ac:dyDescent="0.25">
      <c r="C27" s="4"/>
    </row>
    <row r="28" spans="2:3" ht="30" x14ac:dyDescent="0.25">
      <c r="C28" s="3" t="s">
        <v>17</v>
      </c>
    </row>
    <row r="29" spans="2:3" x14ac:dyDescent="0.25">
      <c r="B29" t="s">
        <v>51</v>
      </c>
      <c r="C29" s="4">
        <f>G40</f>
        <v>14157500</v>
      </c>
    </row>
    <row r="30" spans="2:3" x14ac:dyDescent="0.25">
      <c r="B30" t="s">
        <v>5</v>
      </c>
      <c r="C30" s="4">
        <f>G42</f>
        <v>2113200</v>
      </c>
    </row>
    <row r="31" spans="2:3" x14ac:dyDescent="0.25">
      <c r="B31" t="s">
        <v>14</v>
      </c>
      <c r="C31" s="4">
        <f>G43+G44+G45+G46+G47+G48+G49+G50+G51</f>
        <v>886900</v>
      </c>
    </row>
    <row r="32" spans="2:3" x14ac:dyDescent="0.25">
      <c r="C32" s="2">
        <f>SUM(C29:C31)</f>
        <v>17157600</v>
      </c>
    </row>
    <row r="37" spans="2:8" ht="36.75" thickBot="1" x14ac:dyDescent="0.3">
      <c r="B37" s="45"/>
      <c r="C37" s="6" t="s">
        <v>29</v>
      </c>
      <c r="D37" s="6" t="s">
        <v>30</v>
      </c>
      <c r="E37" s="6" t="s">
        <v>31</v>
      </c>
      <c r="F37" s="6" t="s">
        <v>32</v>
      </c>
      <c r="G37" s="6" t="s">
        <v>33</v>
      </c>
      <c r="H37" s="6" t="s">
        <v>34</v>
      </c>
    </row>
    <row r="38" spans="2:8" ht="16.5" thickTop="1" thickBot="1" x14ac:dyDescent="0.3">
      <c r="B38" s="7" t="s">
        <v>35</v>
      </c>
      <c r="C38" s="8">
        <v>11099800</v>
      </c>
      <c r="D38" s="8">
        <v>12601100</v>
      </c>
      <c r="E38" s="8">
        <v>14080100</v>
      </c>
      <c r="F38" s="8">
        <v>1479000</v>
      </c>
      <c r="G38" s="8">
        <v>14157500</v>
      </c>
      <c r="H38" s="9">
        <v>77400</v>
      </c>
    </row>
    <row r="39" spans="2:8" ht="15.75" thickBot="1" x14ac:dyDescent="0.3">
      <c r="B39" s="10" t="s">
        <v>36</v>
      </c>
      <c r="C39" s="41">
        <v>-1300</v>
      </c>
      <c r="D39" s="27">
        <v>0</v>
      </c>
      <c r="E39" s="27">
        <v>0</v>
      </c>
      <c r="F39" s="27">
        <v>0</v>
      </c>
      <c r="G39" s="27">
        <v>0</v>
      </c>
      <c r="H39" s="28">
        <v>0</v>
      </c>
    </row>
    <row r="40" spans="2:8" ht="15.75" thickBot="1" x14ac:dyDescent="0.3">
      <c r="B40" s="12" t="s">
        <v>37</v>
      </c>
      <c r="C40" s="8">
        <v>11098500</v>
      </c>
      <c r="D40" s="8">
        <v>12601100</v>
      </c>
      <c r="E40" s="8">
        <v>14080100</v>
      </c>
      <c r="F40" s="8">
        <v>1479000</v>
      </c>
      <c r="G40" s="8">
        <v>14157500</v>
      </c>
      <c r="H40" s="9">
        <v>77400</v>
      </c>
    </row>
    <row r="41" spans="2:8" ht="15.75" thickBot="1" x14ac:dyDescent="0.3">
      <c r="B41" s="12" t="s">
        <v>38</v>
      </c>
      <c r="C41" s="11"/>
      <c r="D41" s="13">
        <v>0.108</v>
      </c>
      <c r="E41" s="11"/>
      <c r="F41" s="13">
        <v>0.11700000000000001</v>
      </c>
      <c r="G41" s="11"/>
      <c r="H41" s="14">
        <v>5.3999999999999999E-2</v>
      </c>
    </row>
    <row r="42" spans="2:8" ht="15.75" thickBot="1" x14ac:dyDescent="0.3">
      <c r="B42" s="7" t="s">
        <v>5</v>
      </c>
      <c r="C42" s="8">
        <v>1268600</v>
      </c>
      <c r="D42" s="8">
        <v>1845000</v>
      </c>
      <c r="E42" s="8">
        <v>2181300</v>
      </c>
      <c r="F42" s="8">
        <v>336300</v>
      </c>
      <c r="G42" s="8">
        <v>2113200</v>
      </c>
      <c r="H42" s="9">
        <v>-68100</v>
      </c>
    </row>
    <row r="43" spans="2:8" ht="15.75" thickBot="1" x14ac:dyDescent="0.3">
      <c r="B43" s="7" t="s">
        <v>6</v>
      </c>
      <c r="C43" s="8">
        <v>141400</v>
      </c>
      <c r="D43" s="8">
        <v>151300</v>
      </c>
      <c r="E43" s="8">
        <v>183600</v>
      </c>
      <c r="F43" s="8">
        <v>32300</v>
      </c>
      <c r="G43" s="8">
        <v>185700</v>
      </c>
      <c r="H43" s="9">
        <v>2100</v>
      </c>
    </row>
    <row r="44" spans="2:8" ht="15.75" thickBot="1" x14ac:dyDescent="0.3">
      <c r="B44" s="7" t="s">
        <v>7</v>
      </c>
      <c r="C44" s="8">
        <v>103200</v>
      </c>
      <c r="D44" s="8">
        <v>137000</v>
      </c>
      <c r="E44" s="8">
        <v>158500</v>
      </c>
      <c r="F44" s="8">
        <v>21500</v>
      </c>
      <c r="G44" s="8">
        <v>156500</v>
      </c>
      <c r="H44" s="9">
        <v>-2000</v>
      </c>
    </row>
    <row r="45" spans="2:8" ht="15.75" thickBot="1" x14ac:dyDescent="0.3">
      <c r="B45" s="7" t="s">
        <v>8</v>
      </c>
      <c r="C45" s="8">
        <v>81800</v>
      </c>
      <c r="D45" s="8">
        <v>125000</v>
      </c>
      <c r="E45" s="8">
        <v>125000</v>
      </c>
      <c r="F45" s="11"/>
      <c r="G45" s="8">
        <v>125000</v>
      </c>
      <c r="H45" s="15"/>
    </row>
    <row r="46" spans="2:8" ht="15.75" thickBot="1" x14ac:dyDescent="0.3">
      <c r="B46" s="7" t="s">
        <v>9</v>
      </c>
      <c r="C46" s="8">
        <v>12500</v>
      </c>
      <c r="D46" s="8">
        <v>76400</v>
      </c>
      <c r="E46" s="8">
        <v>72900</v>
      </c>
      <c r="F46" s="8">
        <v>-3500</v>
      </c>
      <c r="G46" s="8">
        <v>79900</v>
      </c>
      <c r="H46" s="9">
        <v>7000</v>
      </c>
    </row>
    <row r="47" spans="2:8" ht="15.75" thickBot="1" x14ac:dyDescent="0.3">
      <c r="B47" s="7" t="s">
        <v>10</v>
      </c>
      <c r="C47" s="8">
        <v>37100</v>
      </c>
      <c r="D47" s="8">
        <v>93300</v>
      </c>
      <c r="E47" s="8">
        <v>62300</v>
      </c>
      <c r="F47" s="8">
        <v>-31000</v>
      </c>
      <c r="G47" s="8">
        <v>82300</v>
      </c>
      <c r="H47" s="9">
        <v>20000</v>
      </c>
    </row>
    <row r="48" spans="2:8" ht="15.75" thickBot="1" x14ac:dyDescent="0.3">
      <c r="B48" s="7" t="s">
        <v>11</v>
      </c>
      <c r="C48" s="8">
        <v>21000</v>
      </c>
      <c r="D48" s="8">
        <v>59500</v>
      </c>
      <c r="E48" s="8">
        <v>59500</v>
      </c>
      <c r="F48" s="11"/>
      <c r="G48" s="8">
        <v>59500</v>
      </c>
      <c r="H48" s="15">
        <v>300</v>
      </c>
    </row>
    <row r="49" spans="2:10" ht="15.75" thickBot="1" x14ac:dyDescent="0.3">
      <c r="B49" s="7" t="s">
        <v>12</v>
      </c>
      <c r="C49" s="8">
        <v>4000</v>
      </c>
      <c r="D49" s="8">
        <v>49700</v>
      </c>
      <c r="E49" s="8">
        <v>47000</v>
      </c>
      <c r="F49" s="8">
        <v>-2700</v>
      </c>
      <c r="G49" s="8">
        <v>47000</v>
      </c>
      <c r="H49" s="15"/>
    </row>
    <row r="50" spans="2:10" ht="15.75" thickBot="1" x14ac:dyDescent="0.3">
      <c r="B50" s="7" t="s">
        <v>13</v>
      </c>
      <c r="C50" s="8">
        <v>12100</v>
      </c>
      <c r="D50" s="8">
        <v>43200</v>
      </c>
      <c r="E50" s="8">
        <v>46000</v>
      </c>
      <c r="F50" s="8">
        <v>2800</v>
      </c>
      <c r="G50" s="8">
        <v>46000</v>
      </c>
      <c r="H50" s="15"/>
    </row>
    <row r="51" spans="2:10" ht="15.75" thickBot="1" x14ac:dyDescent="0.3">
      <c r="B51" s="7" t="s">
        <v>14</v>
      </c>
      <c r="C51" s="8">
        <v>50200</v>
      </c>
      <c r="D51" s="8">
        <v>91300</v>
      </c>
      <c r="E51" s="8">
        <v>104500</v>
      </c>
      <c r="F51" s="8">
        <v>13200</v>
      </c>
      <c r="G51" s="8">
        <v>105000</v>
      </c>
      <c r="H51" s="15">
        <v>500</v>
      </c>
    </row>
    <row r="52" spans="2:10" ht="15.75" thickBot="1" x14ac:dyDescent="0.3">
      <c r="B52" s="12" t="s">
        <v>40</v>
      </c>
      <c r="C52" s="16">
        <v>12830400</v>
      </c>
      <c r="D52" s="16">
        <v>15272800</v>
      </c>
      <c r="E52" s="16">
        <v>17120700</v>
      </c>
      <c r="F52" s="16">
        <v>1847900</v>
      </c>
      <c r="G52" s="16">
        <v>17157900</v>
      </c>
      <c r="H52" s="17">
        <v>37200</v>
      </c>
    </row>
    <row r="55" spans="2:10" x14ac:dyDescent="0.25">
      <c r="B55" s="74"/>
      <c r="C55" s="29" t="s">
        <v>42</v>
      </c>
      <c r="D55" s="29" t="s">
        <v>25</v>
      </c>
      <c r="E55" s="76" t="s">
        <v>32</v>
      </c>
      <c r="F55" s="29" t="s">
        <v>26</v>
      </c>
      <c r="G55" s="76" t="s">
        <v>34</v>
      </c>
      <c r="H55" s="78" t="s">
        <v>52</v>
      </c>
      <c r="I55" s="79"/>
      <c r="J55" s="79"/>
    </row>
    <row r="56" spans="2:10" ht="15.75" thickBot="1" x14ac:dyDescent="0.3">
      <c r="B56" s="75"/>
      <c r="C56" s="30" t="s">
        <v>43</v>
      </c>
      <c r="D56" s="30" t="s">
        <v>43</v>
      </c>
      <c r="E56" s="77"/>
      <c r="F56" s="30" t="s">
        <v>43</v>
      </c>
      <c r="G56" s="77"/>
      <c r="H56" s="80"/>
      <c r="I56" s="81"/>
      <c r="J56" s="81"/>
    </row>
    <row r="57" spans="2:10" ht="16.5" thickTop="1" thickBot="1" x14ac:dyDescent="0.3">
      <c r="B57" s="7" t="s">
        <v>1</v>
      </c>
      <c r="C57" s="31">
        <v>2357500</v>
      </c>
      <c r="D57" s="31">
        <v>3744700</v>
      </c>
      <c r="E57" s="31">
        <v>1387200</v>
      </c>
      <c r="F57" s="31">
        <v>3781500</v>
      </c>
      <c r="G57" s="32">
        <v>36800</v>
      </c>
      <c r="H57" s="33">
        <v>14</v>
      </c>
      <c r="I57" s="33">
        <v>19</v>
      </c>
      <c r="J57" s="33">
        <v>19</v>
      </c>
    </row>
    <row r="58" spans="2:10" ht="15.75" thickBot="1" x14ac:dyDescent="0.3">
      <c r="B58" s="34" t="s">
        <v>3</v>
      </c>
      <c r="C58" s="35">
        <v>5074100</v>
      </c>
      <c r="D58" s="35">
        <v>4057900</v>
      </c>
      <c r="E58" s="35">
        <v>-1016200</v>
      </c>
      <c r="F58" s="35">
        <v>4054400</v>
      </c>
      <c r="G58" s="36">
        <v>-3500</v>
      </c>
      <c r="H58" s="33">
        <v>22</v>
      </c>
      <c r="I58" s="33">
        <v>15</v>
      </c>
      <c r="J58" s="33">
        <v>15</v>
      </c>
    </row>
    <row r="59" spans="2:10" ht="15.75" thickBot="1" x14ac:dyDescent="0.3">
      <c r="B59" s="7" t="s">
        <v>4</v>
      </c>
      <c r="C59" s="31">
        <v>7841200</v>
      </c>
      <c r="D59" s="31">
        <v>9318100</v>
      </c>
      <c r="E59" s="31">
        <v>1476900</v>
      </c>
      <c r="F59" s="31">
        <v>9322000</v>
      </c>
      <c r="G59" s="32">
        <v>3900</v>
      </c>
      <c r="H59" s="33">
        <v>32</v>
      </c>
      <c r="I59" s="33">
        <v>34</v>
      </c>
      <c r="J59" s="33">
        <v>34</v>
      </c>
    </row>
    <row r="60" spans="2:10" ht="15.75" thickBot="1" x14ac:dyDescent="0.3">
      <c r="B60" s="24" t="s">
        <v>15</v>
      </c>
      <c r="C60" s="37">
        <v>15272800</v>
      </c>
      <c r="D60" s="37">
        <v>17120700</v>
      </c>
      <c r="E60" s="37">
        <v>1847900</v>
      </c>
      <c r="F60" s="37">
        <v>17157900</v>
      </c>
      <c r="G60" s="38">
        <v>37200</v>
      </c>
      <c r="H60" s="39">
        <v>68</v>
      </c>
      <c r="I60" s="39">
        <v>68</v>
      </c>
      <c r="J60" s="39">
        <v>68</v>
      </c>
    </row>
  </sheetData>
  <mergeCells count="4">
    <mergeCell ref="B55:B56"/>
    <mergeCell ref="E55:E56"/>
    <mergeCell ref="G55:G56"/>
    <mergeCell ref="H55:J5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1"/>
  <sheetViews>
    <sheetView tabSelected="1" workbookViewId="0">
      <selection activeCell="O7" sqref="O7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</cols>
  <sheetData>
    <row r="3" spans="2:3" ht="30" x14ac:dyDescent="0.25">
      <c r="C3" s="5" t="s">
        <v>99</v>
      </c>
    </row>
    <row r="4" spans="2:3" ht="15.75" thickBot="1" x14ac:dyDescent="0.3">
      <c r="B4" s="18" t="s">
        <v>44</v>
      </c>
      <c r="C4" s="8">
        <f>D57</f>
        <v>675824</v>
      </c>
    </row>
    <row r="5" spans="2:3" ht="15.75" thickBot="1" x14ac:dyDescent="0.3">
      <c r="B5" s="22" t="s">
        <v>45</v>
      </c>
      <c r="C5" s="8">
        <f t="shared" ref="C5:C7" si="0">D58</f>
        <v>1870560</v>
      </c>
    </row>
    <row r="6" spans="2:3" ht="15.75" thickBot="1" x14ac:dyDescent="0.3">
      <c r="B6" s="18" t="s">
        <v>46</v>
      </c>
      <c r="C6" s="8">
        <f t="shared" si="0"/>
        <v>2092521</v>
      </c>
    </row>
    <row r="7" spans="2:3" ht="15.75" thickBot="1" x14ac:dyDescent="0.3">
      <c r="B7" s="18" t="s">
        <v>47</v>
      </c>
      <c r="C7" s="8">
        <f t="shared" si="0"/>
        <v>4423125</v>
      </c>
    </row>
    <row r="8" spans="2:3" x14ac:dyDescent="0.25">
      <c r="B8" s="49"/>
      <c r="C8" s="50">
        <f>SUM(C4:C7)</f>
        <v>9062030</v>
      </c>
    </row>
    <row r="10" spans="2:3" ht="30" x14ac:dyDescent="0.25">
      <c r="C10" s="3" t="s">
        <v>100</v>
      </c>
    </row>
    <row r="11" spans="2:3" ht="15.75" thickBot="1" x14ac:dyDescent="0.3">
      <c r="B11" s="18" t="s">
        <v>44</v>
      </c>
      <c r="C11" s="8">
        <f>F57</f>
        <v>692084</v>
      </c>
    </row>
    <row r="12" spans="2:3" ht="15.75" thickBot="1" x14ac:dyDescent="0.3">
      <c r="B12" s="22" t="s">
        <v>45</v>
      </c>
      <c r="C12" s="8">
        <f t="shared" ref="C12:C14" si="1">F58</f>
        <v>1887659</v>
      </c>
    </row>
    <row r="13" spans="2:3" ht="15.75" thickBot="1" x14ac:dyDescent="0.3">
      <c r="B13" s="18" t="s">
        <v>46</v>
      </c>
      <c r="C13" s="8">
        <f t="shared" si="1"/>
        <v>2114258</v>
      </c>
    </row>
    <row r="14" spans="2:3" ht="15.75" thickBot="1" x14ac:dyDescent="0.3">
      <c r="B14" s="18" t="s">
        <v>47</v>
      </c>
      <c r="C14" s="8">
        <f t="shared" si="1"/>
        <v>4490899</v>
      </c>
    </row>
    <row r="15" spans="2:3" x14ac:dyDescent="0.25">
      <c r="C15" s="47">
        <f>SUM(C11:C14)</f>
        <v>9184900</v>
      </c>
    </row>
    <row r="16" spans="2:3" x14ac:dyDescent="0.25">
      <c r="B16" s="49"/>
      <c r="C16" s="50"/>
    </row>
    <row r="17" spans="2:3" x14ac:dyDescent="0.25">
      <c r="B17" s="49"/>
      <c r="C17" s="50"/>
    </row>
    <row r="20" spans="2:3" ht="30" x14ac:dyDescent="0.25">
      <c r="C20" s="5" t="s">
        <v>99</v>
      </c>
    </row>
    <row r="21" spans="2:3" x14ac:dyDescent="0.25">
      <c r="B21" t="s">
        <v>37</v>
      </c>
      <c r="C21" s="4">
        <f>E41</f>
        <v>7835300</v>
      </c>
    </row>
    <row r="22" spans="2:3" x14ac:dyDescent="0.25">
      <c r="B22" t="s">
        <v>5</v>
      </c>
      <c r="C22" s="4">
        <f>E43</f>
        <v>1007900</v>
      </c>
    </row>
    <row r="23" spans="2:3" x14ac:dyDescent="0.25">
      <c r="B23" t="s">
        <v>14</v>
      </c>
      <c r="C23" s="4">
        <f>E51-C22-C21</f>
        <v>218800</v>
      </c>
    </row>
    <row r="24" spans="2:3" x14ac:dyDescent="0.25">
      <c r="C24" s="2">
        <f>SUM(C21:C23)</f>
        <v>9062000</v>
      </c>
    </row>
    <row r="25" spans="2:3" x14ac:dyDescent="0.25">
      <c r="C25" s="4"/>
    </row>
    <row r="28" spans="2:3" x14ac:dyDescent="0.25">
      <c r="C28" s="4"/>
    </row>
    <row r="29" spans="2:3" ht="30" x14ac:dyDescent="0.25">
      <c r="C29" s="3" t="s">
        <v>100</v>
      </c>
    </row>
    <row r="30" spans="2:3" x14ac:dyDescent="0.25">
      <c r="B30" t="s">
        <v>37</v>
      </c>
      <c r="C30" s="4">
        <f>G41</f>
        <v>7943300</v>
      </c>
    </row>
    <row r="31" spans="2:3" x14ac:dyDescent="0.25">
      <c r="B31" t="s">
        <v>5</v>
      </c>
      <c r="C31" s="4">
        <f>G43</f>
        <v>1009100</v>
      </c>
    </row>
    <row r="32" spans="2:3" x14ac:dyDescent="0.25">
      <c r="B32" t="s">
        <v>14</v>
      </c>
      <c r="C32" s="4">
        <f>G51-C31-C30</f>
        <v>232500</v>
      </c>
    </row>
    <row r="33" spans="2:8" x14ac:dyDescent="0.25">
      <c r="C33" s="2">
        <f>SUM(C30:C32)</f>
        <v>9184900</v>
      </c>
    </row>
    <row r="38" spans="2:8" ht="26.25" customHeight="1" thickBot="1" x14ac:dyDescent="0.3">
      <c r="B38" s="73" t="s">
        <v>97</v>
      </c>
      <c r="C38" s="6" t="s">
        <v>90</v>
      </c>
      <c r="D38" s="6" t="s">
        <v>33</v>
      </c>
      <c r="E38" s="6" t="s">
        <v>91</v>
      </c>
      <c r="F38" s="6" t="s">
        <v>92</v>
      </c>
      <c r="G38" s="6" t="s">
        <v>93</v>
      </c>
      <c r="H38" s="6" t="s">
        <v>94</v>
      </c>
    </row>
    <row r="39" spans="2:8" ht="16.5" thickTop="1" thickBot="1" x14ac:dyDescent="0.3">
      <c r="B39" s="7" t="s">
        <v>35</v>
      </c>
      <c r="C39" s="8">
        <v>8232800</v>
      </c>
      <c r="D39" s="8">
        <v>8604300</v>
      </c>
      <c r="E39" s="8">
        <v>7835300</v>
      </c>
      <c r="F39" s="8">
        <v>-769000</v>
      </c>
      <c r="G39" s="8">
        <v>7943300</v>
      </c>
      <c r="H39" s="9">
        <v>108000</v>
      </c>
    </row>
    <row r="40" spans="2:8" ht="15.75" thickBot="1" x14ac:dyDescent="0.3">
      <c r="B40" s="10" t="s">
        <v>95</v>
      </c>
      <c r="C40" s="8">
        <v>-113600</v>
      </c>
      <c r="D40" s="8">
        <v>-157600</v>
      </c>
      <c r="E40" s="8" t="s">
        <v>98</v>
      </c>
      <c r="F40" s="8">
        <v>157600</v>
      </c>
      <c r="G40" s="8" t="s">
        <v>98</v>
      </c>
      <c r="H40" s="9" t="s">
        <v>98</v>
      </c>
    </row>
    <row r="41" spans="2:8" ht="15.75" thickBot="1" x14ac:dyDescent="0.3">
      <c r="B41" s="12" t="s">
        <v>35</v>
      </c>
      <c r="C41" s="8">
        <v>8119200</v>
      </c>
      <c r="D41" s="8">
        <v>8446700</v>
      </c>
      <c r="E41" s="8">
        <v>7835300</v>
      </c>
      <c r="F41" s="8">
        <v>-611400</v>
      </c>
      <c r="G41" s="8">
        <v>7943300</v>
      </c>
      <c r="H41" s="9">
        <v>108000</v>
      </c>
    </row>
    <row r="42" spans="2:8" ht="15.75" thickBot="1" x14ac:dyDescent="0.3">
      <c r="B42" s="12" t="s">
        <v>96</v>
      </c>
      <c r="C42" s="11" t="s">
        <v>97</v>
      </c>
      <c r="D42" s="13">
        <v>0.04</v>
      </c>
      <c r="E42" s="11" t="s">
        <v>97</v>
      </c>
      <c r="F42" s="13">
        <v>-7.1999999999999995E-2</v>
      </c>
      <c r="G42" s="11" t="s">
        <v>97</v>
      </c>
      <c r="H42" s="14">
        <v>1.4E-2</v>
      </c>
    </row>
    <row r="43" spans="2:8" ht="15.75" thickBot="1" x14ac:dyDescent="0.3">
      <c r="B43" s="7" t="s">
        <v>5</v>
      </c>
      <c r="C43" s="8">
        <v>837400</v>
      </c>
      <c r="D43" s="8">
        <v>984400</v>
      </c>
      <c r="E43" s="8">
        <v>1007900</v>
      </c>
      <c r="F43" s="8">
        <v>23500</v>
      </c>
      <c r="G43" s="8">
        <v>1009100</v>
      </c>
      <c r="H43" s="9">
        <v>1200</v>
      </c>
    </row>
    <row r="44" spans="2:8" ht="15.75" thickBot="1" x14ac:dyDescent="0.3">
      <c r="B44" s="7" t="s">
        <v>50</v>
      </c>
      <c r="C44" s="8" t="s">
        <v>98</v>
      </c>
      <c r="D44" s="8">
        <v>10000</v>
      </c>
      <c r="E44" s="8" t="s">
        <v>98</v>
      </c>
      <c r="F44" s="8">
        <v>-10000</v>
      </c>
      <c r="G44" s="8">
        <v>12000</v>
      </c>
      <c r="H44" s="9">
        <v>12000</v>
      </c>
    </row>
    <row r="45" spans="2:8" ht="15.75" thickBot="1" x14ac:dyDescent="0.3">
      <c r="B45" s="7" t="s">
        <v>10</v>
      </c>
      <c r="C45" s="8">
        <v>79800</v>
      </c>
      <c r="D45" s="8">
        <v>44600</v>
      </c>
      <c r="E45" s="8">
        <v>74500</v>
      </c>
      <c r="F45" s="8">
        <v>29900</v>
      </c>
      <c r="G45" s="8">
        <v>74500</v>
      </c>
      <c r="H45" s="15" t="s">
        <v>98</v>
      </c>
    </row>
    <row r="46" spans="2:8" ht="15.75" thickBot="1" x14ac:dyDescent="0.3">
      <c r="B46" s="7" t="s">
        <v>6</v>
      </c>
      <c r="C46" s="8">
        <v>42500</v>
      </c>
      <c r="D46" s="8">
        <v>49000</v>
      </c>
      <c r="E46" s="8">
        <v>46100</v>
      </c>
      <c r="F46" s="8">
        <v>-2900</v>
      </c>
      <c r="G46" s="8">
        <v>47600</v>
      </c>
      <c r="H46" s="9">
        <v>1500</v>
      </c>
    </row>
    <row r="47" spans="2:8" ht="15.75" thickBot="1" x14ac:dyDescent="0.3">
      <c r="B47" s="7" t="s">
        <v>39</v>
      </c>
      <c r="C47" s="8">
        <v>13300</v>
      </c>
      <c r="D47" s="8">
        <v>14700</v>
      </c>
      <c r="E47" s="8">
        <v>12000</v>
      </c>
      <c r="F47" s="8">
        <v>-2700</v>
      </c>
      <c r="G47" s="8">
        <v>12000</v>
      </c>
      <c r="H47" s="15" t="s">
        <v>98</v>
      </c>
    </row>
    <row r="48" spans="2:8" ht="15.75" thickBot="1" x14ac:dyDescent="0.3">
      <c r="B48" s="7" t="s">
        <v>13</v>
      </c>
      <c r="C48" s="8">
        <v>7600</v>
      </c>
      <c r="D48" s="8">
        <v>19000</v>
      </c>
      <c r="E48" s="8">
        <v>15000</v>
      </c>
      <c r="F48" s="8">
        <v>-4000</v>
      </c>
      <c r="G48" s="8">
        <v>15000</v>
      </c>
      <c r="H48" s="15" t="s">
        <v>98</v>
      </c>
    </row>
    <row r="49" spans="2:8" ht="15.75" thickBot="1" x14ac:dyDescent="0.3">
      <c r="B49" s="7" t="s">
        <v>7</v>
      </c>
      <c r="C49" s="8">
        <v>46600</v>
      </c>
      <c r="D49" s="8">
        <v>36900</v>
      </c>
      <c r="E49" s="8">
        <v>40800</v>
      </c>
      <c r="F49" s="8">
        <v>3900</v>
      </c>
      <c r="G49" s="8">
        <v>41000</v>
      </c>
      <c r="H49" s="9">
        <v>200</v>
      </c>
    </row>
    <row r="50" spans="2:8" ht="15.75" thickBot="1" x14ac:dyDescent="0.3">
      <c r="B50" s="7" t="s">
        <v>14</v>
      </c>
      <c r="C50" s="8">
        <v>67100</v>
      </c>
      <c r="D50" s="8">
        <v>41600</v>
      </c>
      <c r="E50" s="8">
        <v>30400</v>
      </c>
      <c r="F50" s="8">
        <v>-11200</v>
      </c>
      <c r="G50" s="8">
        <v>30400</v>
      </c>
      <c r="H50" s="9" t="s">
        <v>98</v>
      </c>
    </row>
    <row r="51" spans="2:8" ht="15.75" thickBot="1" x14ac:dyDescent="0.3">
      <c r="B51" s="12" t="s">
        <v>40</v>
      </c>
      <c r="C51" s="16">
        <v>9213500</v>
      </c>
      <c r="D51" s="16">
        <v>9646900</v>
      </c>
      <c r="E51" s="16">
        <v>9062000</v>
      </c>
      <c r="F51" s="16">
        <v>-584900</v>
      </c>
      <c r="G51" s="16">
        <v>9184900</v>
      </c>
      <c r="H51" s="17">
        <v>122900</v>
      </c>
    </row>
    <row r="52" spans="2:8" ht="15.75" thickBot="1" x14ac:dyDescent="0.3">
      <c r="B52" s="18" t="s">
        <v>96</v>
      </c>
      <c r="C52" s="13" t="s">
        <v>97</v>
      </c>
      <c r="D52" s="13">
        <v>4.7E-2</v>
      </c>
      <c r="E52" s="11" t="s">
        <v>97</v>
      </c>
      <c r="F52" s="13">
        <v>-6.0999999999999999E-2</v>
      </c>
      <c r="G52" s="11" t="s">
        <v>97</v>
      </c>
      <c r="H52" s="14">
        <v>1.4E-2</v>
      </c>
    </row>
    <row r="53" spans="2:8" x14ac:dyDescent="0.25">
      <c r="B53" s="19" t="s">
        <v>41</v>
      </c>
    </row>
    <row r="55" spans="2:8" x14ac:dyDescent="0.25">
      <c r="B55" s="74"/>
      <c r="C55" s="20" t="s">
        <v>26</v>
      </c>
      <c r="D55" s="20" t="s">
        <v>108</v>
      </c>
      <c r="E55" s="82" t="s">
        <v>92</v>
      </c>
      <c r="F55" s="20" t="s">
        <v>109</v>
      </c>
      <c r="G55" s="84" t="s">
        <v>94</v>
      </c>
    </row>
    <row r="56" spans="2:8" ht="15.75" thickBot="1" x14ac:dyDescent="0.3">
      <c r="B56" s="75"/>
      <c r="C56" s="21" t="s">
        <v>43</v>
      </c>
      <c r="D56" s="21" t="s">
        <v>43</v>
      </c>
      <c r="E56" s="83"/>
      <c r="F56" s="21" t="s">
        <v>43</v>
      </c>
      <c r="G56" s="85"/>
    </row>
    <row r="57" spans="2:8" ht="16.5" thickTop="1" thickBot="1" x14ac:dyDescent="0.3">
      <c r="B57" s="18" t="s">
        <v>44</v>
      </c>
      <c r="C57" s="8">
        <f>C68</f>
        <v>910261</v>
      </c>
      <c r="D57" s="8">
        <f t="shared" ref="D57:G57" si="2">D68</f>
        <v>675824</v>
      </c>
      <c r="E57" s="8">
        <f t="shared" si="2"/>
        <v>-234437</v>
      </c>
      <c r="F57" s="8">
        <f t="shared" si="2"/>
        <v>692084</v>
      </c>
      <c r="G57" s="8">
        <f t="shared" si="2"/>
        <v>16260</v>
      </c>
    </row>
    <row r="58" spans="2:8" ht="15.75" thickBot="1" x14ac:dyDescent="0.3">
      <c r="B58" s="22" t="s">
        <v>45</v>
      </c>
      <c r="C58" s="23">
        <f>C67</f>
        <v>1969029</v>
      </c>
      <c r="D58" s="23">
        <f t="shared" ref="D58:G58" si="3">D67</f>
        <v>1870560</v>
      </c>
      <c r="E58" s="23">
        <f t="shared" si="3"/>
        <v>-98469</v>
      </c>
      <c r="F58" s="23">
        <f t="shared" si="3"/>
        <v>1887659</v>
      </c>
      <c r="G58" s="23">
        <f t="shared" si="3"/>
        <v>17099</v>
      </c>
    </row>
    <row r="59" spans="2:8" ht="15.75" thickBot="1" x14ac:dyDescent="0.3">
      <c r="B59" s="18" t="s">
        <v>46</v>
      </c>
      <c r="C59" s="8">
        <f>C70</f>
        <v>2342635</v>
      </c>
      <c r="D59" s="8">
        <f t="shared" ref="D59:G59" si="4">D70</f>
        <v>2092521</v>
      </c>
      <c r="E59" s="8">
        <f t="shared" si="4"/>
        <v>-250114</v>
      </c>
      <c r="F59" s="8">
        <f t="shared" si="4"/>
        <v>2114258</v>
      </c>
      <c r="G59" s="8">
        <f t="shared" si="4"/>
        <v>21737</v>
      </c>
    </row>
    <row r="60" spans="2:8" ht="15.75" thickBot="1" x14ac:dyDescent="0.3">
      <c r="B60" s="18" t="s">
        <v>47</v>
      </c>
      <c r="C60" s="8">
        <f>C69</f>
        <v>4424907</v>
      </c>
      <c r="D60" s="8">
        <f t="shared" ref="D60:G60" si="5">D69</f>
        <v>4423125</v>
      </c>
      <c r="E60" s="8">
        <f t="shared" si="5"/>
        <v>-1782</v>
      </c>
      <c r="F60" s="8">
        <f t="shared" si="5"/>
        <v>4490899</v>
      </c>
      <c r="G60" s="8">
        <f t="shared" si="5"/>
        <v>67774</v>
      </c>
    </row>
    <row r="61" spans="2:8" ht="15.75" thickBot="1" x14ac:dyDescent="0.3">
      <c r="B61" s="24" t="s">
        <v>15</v>
      </c>
      <c r="C61" s="16">
        <f>SUM(C57:C60)</f>
        <v>9646832</v>
      </c>
      <c r="D61" s="16">
        <f t="shared" ref="D61:G61" si="6">SUM(D57:D60)</f>
        <v>9062030</v>
      </c>
      <c r="E61" s="16">
        <f t="shared" si="6"/>
        <v>-584802</v>
      </c>
      <c r="F61" s="16">
        <f t="shared" si="6"/>
        <v>9184900</v>
      </c>
      <c r="G61" s="16">
        <f t="shared" si="6"/>
        <v>122870</v>
      </c>
    </row>
    <row r="66" spans="2:10" ht="24.75" thickBot="1" x14ac:dyDescent="0.3">
      <c r="B66" s="86"/>
      <c r="C66" s="86" t="s">
        <v>33</v>
      </c>
      <c r="D66" s="86" t="s">
        <v>91</v>
      </c>
      <c r="E66" s="86" t="s">
        <v>92</v>
      </c>
      <c r="F66" s="86" t="s">
        <v>93</v>
      </c>
      <c r="G66" s="86" t="s">
        <v>94</v>
      </c>
      <c r="H66" s="86" t="s">
        <v>101</v>
      </c>
      <c r="I66" s="86" t="s">
        <v>102</v>
      </c>
      <c r="J66" s="86" t="s">
        <v>103</v>
      </c>
    </row>
    <row r="67" spans="2:10" x14ac:dyDescent="0.25">
      <c r="B67" s="89" t="s">
        <v>104</v>
      </c>
      <c r="C67" s="87">
        <v>1969029</v>
      </c>
      <c r="D67" s="87">
        <v>1870560</v>
      </c>
      <c r="E67" s="87">
        <v>-98469</v>
      </c>
      <c r="F67" s="87">
        <v>1887659</v>
      </c>
      <c r="G67" s="87">
        <v>17099</v>
      </c>
      <c r="H67" s="88">
        <v>8</v>
      </c>
      <c r="I67" s="88">
        <v>8</v>
      </c>
      <c r="J67" s="88">
        <v>8</v>
      </c>
    </row>
    <row r="68" spans="2:10" x14ac:dyDescent="0.25">
      <c r="B68" s="89" t="s">
        <v>105</v>
      </c>
      <c r="C68" s="87">
        <v>910261</v>
      </c>
      <c r="D68" s="87">
        <v>675824</v>
      </c>
      <c r="E68" s="87">
        <v>-234437</v>
      </c>
      <c r="F68" s="87">
        <v>692084</v>
      </c>
      <c r="G68" s="87">
        <v>16260</v>
      </c>
      <c r="H68" s="88">
        <v>3</v>
      </c>
      <c r="I68" s="88">
        <v>3</v>
      </c>
      <c r="J68" s="88">
        <v>3</v>
      </c>
    </row>
    <row r="69" spans="2:10" x14ac:dyDescent="0.25">
      <c r="B69" s="89" t="s">
        <v>106</v>
      </c>
      <c r="C69" s="87">
        <v>4424907</v>
      </c>
      <c r="D69" s="87">
        <v>4423125</v>
      </c>
      <c r="E69" s="87">
        <v>-1782</v>
      </c>
      <c r="F69" s="87">
        <v>4490899</v>
      </c>
      <c r="G69" s="87">
        <v>67774</v>
      </c>
      <c r="H69" s="88">
        <v>28</v>
      </c>
      <c r="I69" s="88">
        <v>28</v>
      </c>
      <c r="J69" s="88">
        <v>28</v>
      </c>
    </row>
    <row r="70" spans="2:10" x14ac:dyDescent="0.25">
      <c r="B70" s="89" t="s">
        <v>107</v>
      </c>
      <c r="C70" s="87">
        <v>2342635</v>
      </c>
      <c r="D70" s="87">
        <v>2092521</v>
      </c>
      <c r="E70" s="87">
        <v>-250114</v>
      </c>
      <c r="F70" s="87">
        <v>2114258</v>
      </c>
      <c r="G70" s="87">
        <v>21737</v>
      </c>
      <c r="H70" s="88">
        <v>7</v>
      </c>
      <c r="I70" s="88">
        <v>7</v>
      </c>
      <c r="J70" s="88">
        <v>7</v>
      </c>
    </row>
    <row r="71" spans="2:10" ht="15.75" thickBot="1" x14ac:dyDescent="0.3">
      <c r="B71" s="90" t="s">
        <v>40</v>
      </c>
      <c r="C71" s="91">
        <v>9646832</v>
      </c>
      <c r="D71" s="91">
        <v>9062031</v>
      </c>
      <c r="E71" s="91">
        <v>-584801</v>
      </c>
      <c r="F71" s="91">
        <v>9184901</v>
      </c>
      <c r="G71" s="91">
        <v>122870</v>
      </c>
      <c r="H71" s="92">
        <v>46</v>
      </c>
      <c r="I71" s="92">
        <v>46</v>
      </c>
      <c r="J71" s="92">
        <v>46</v>
      </c>
    </row>
  </sheetData>
  <mergeCells count="3">
    <mergeCell ref="B55:B56"/>
    <mergeCell ref="E55:E56"/>
    <mergeCell ref="G55:G5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8"/>
  <sheetViews>
    <sheetView topLeftCell="A4" workbookViewId="0">
      <selection activeCell="B16" sqref="B16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</cols>
  <sheetData>
    <row r="3" spans="2:3" ht="30" x14ac:dyDescent="0.25">
      <c r="C3" s="5" t="s">
        <v>16</v>
      </c>
    </row>
    <row r="4" spans="2:3" ht="21.75" thickBot="1" x14ac:dyDescent="0.3">
      <c r="B4" s="7" t="s">
        <v>54</v>
      </c>
      <c r="C4" s="31">
        <f>D55</f>
        <v>7249900</v>
      </c>
    </row>
    <row r="5" spans="2:3" ht="15.75" thickBot="1" x14ac:dyDescent="0.3">
      <c r="B5" s="34" t="s">
        <v>55</v>
      </c>
      <c r="C5" s="31">
        <f t="shared" ref="C5:C6" si="0">D56</f>
        <v>1601200</v>
      </c>
    </row>
    <row r="6" spans="2:3" ht="15.75" thickBot="1" x14ac:dyDescent="0.3">
      <c r="B6" s="7" t="s">
        <v>56</v>
      </c>
      <c r="C6" s="31">
        <f t="shared" si="0"/>
        <v>3513700</v>
      </c>
    </row>
    <row r="7" spans="2:3" x14ac:dyDescent="0.25">
      <c r="C7" s="47">
        <f>SUM(C4:C6)</f>
        <v>12364800</v>
      </c>
    </row>
    <row r="11" spans="2:3" ht="30" x14ac:dyDescent="0.25">
      <c r="C11" s="3" t="s">
        <v>17</v>
      </c>
    </row>
    <row r="12" spans="2:3" ht="21.75" thickBot="1" x14ac:dyDescent="0.3">
      <c r="B12" s="7" t="s">
        <v>54</v>
      </c>
      <c r="C12" s="31">
        <f>F55</f>
        <v>7303600</v>
      </c>
    </row>
    <row r="13" spans="2:3" ht="15.75" thickBot="1" x14ac:dyDescent="0.3">
      <c r="B13" s="34" t="s">
        <v>55</v>
      </c>
      <c r="C13" s="31">
        <f t="shared" ref="C13:C14" si="1">F56</f>
        <v>1650200</v>
      </c>
    </row>
    <row r="14" spans="2:3" ht="15.75" thickBot="1" x14ac:dyDescent="0.3">
      <c r="B14" s="7" t="s">
        <v>56</v>
      </c>
      <c r="C14" s="31">
        <f t="shared" si="1"/>
        <v>3426800</v>
      </c>
    </row>
    <row r="15" spans="2:3" ht="15.75" thickBot="1" x14ac:dyDescent="0.3">
      <c r="B15" s="18"/>
      <c r="C15" s="8">
        <f>SUM(C12:C14)</f>
        <v>12380600</v>
      </c>
    </row>
    <row r="20" spans="2:3" ht="30" x14ac:dyDescent="0.25">
      <c r="C20" s="5" t="s">
        <v>16</v>
      </c>
    </row>
    <row r="21" spans="2:3" x14ac:dyDescent="0.25">
      <c r="B21" t="s">
        <v>37</v>
      </c>
      <c r="C21" s="4">
        <f>E41</f>
        <v>8237500</v>
      </c>
    </row>
    <row r="22" spans="2:3" x14ac:dyDescent="0.25">
      <c r="B22" t="s">
        <v>5</v>
      </c>
      <c r="C22" s="4">
        <f>E43</f>
        <v>1283600</v>
      </c>
    </row>
    <row r="23" spans="2:3" x14ac:dyDescent="0.25">
      <c r="B23" t="s">
        <v>48</v>
      </c>
      <c r="C23" s="4">
        <f>E44</f>
        <v>1300000</v>
      </c>
    </row>
    <row r="24" spans="2:3" x14ac:dyDescent="0.25">
      <c r="B24" t="s">
        <v>39</v>
      </c>
      <c r="C24" s="4">
        <f>E45</f>
        <v>680000</v>
      </c>
    </row>
    <row r="25" spans="2:3" x14ac:dyDescent="0.25">
      <c r="B25" t="s">
        <v>14</v>
      </c>
      <c r="C25" s="4">
        <f>E49-C23-C22-C21-C24</f>
        <v>863600</v>
      </c>
    </row>
    <row r="26" spans="2:3" x14ac:dyDescent="0.25">
      <c r="C26" s="2">
        <f>SUM(C21:C25)</f>
        <v>12364700</v>
      </c>
    </row>
    <row r="28" spans="2:3" ht="30" x14ac:dyDescent="0.25">
      <c r="C28" s="3" t="s">
        <v>17</v>
      </c>
    </row>
    <row r="29" spans="2:3" x14ac:dyDescent="0.25">
      <c r="B29" t="s">
        <v>37</v>
      </c>
      <c r="C29" s="4">
        <f>G41</f>
        <v>8254300</v>
      </c>
    </row>
    <row r="30" spans="2:3" x14ac:dyDescent="0.25">
      <c r="B30" t="s">
        <v>5</v>
      </c>
      <c r="C30" s="4">
        <f>G43</f>
        <v>1279600</v>
      </c>
    </row>
    <row r="31" spans="2:3" x14ac:dyDescent="0.25">
      <c r="B31" t="s">
        <v>48</v>
      </c>
      <c r="C31" s="4">
        <f>G44</f>
        <v>1300000</v>
      </c>
    </row>
    <row r="32" spans="2:3" x14ac:dyDescent="0.25">
      <c r="B32" t="s">
        <v>39</v>
      </c>
      <c r="C32" s="4">
        <f>G45</f>
        <v>680000</v>
      </c>
    </row>
    <row r="33" spans="2:8" x14ac:dyDescent="0.25">
      <c r="B33" t="s">
        <v>14</v>
      </c>
      <c r="C33" s="2">
        <f>G49-C31-C30-C29-C32</f>
        <v>866800</v>
      </c>
    </row>
    <row r="34" spans="2:8" x14ac:dyDescent="0.25">
      <c r="C34" s="2">
        <f>SUM(C29:C33)</f>
        <v>12380700</v>
      </c>
    </row>
    <row r="37" spans="2:8" x14ac:dyDescent="0.25">
      <c r="C37" s="4"/>
    </row>
    <row r="38" spans="2:8" ht="36.75" thickBot="1" x14ac:dyDescent="0.3">
      <c r="B38" s="25"/>
      <c r="C38" s="6" t="s">
        <v>29</v>
      </c>
      <c r="D38" s="6" t="s">
        <v>30</v>
      </c>
      <c r="E38" s="6" t="s">
        <v>31</v>
      </c>
      <c r="F38" s="6" t="s">
        <v>32</v>
      </c>
      <c r="G38" s="6" t="s">
        <v>33</v>
      </c>
      <c r="H38" s="6" t="s">
        <v>34</v>
      </c>
    </row>
    <row r="39" spans="2:8" ht="16.5" thickTop="1" thickBot="1" x14ac:dyDescent="0.3">
      <c r="B39" s="7" t="s">
        <v>35</v>
      </c>
      <c r="C39" s="8">
        <v>7761800</v>
      </c>
      <c r="D39" s="8">
        <v>7793600</v>
      </c>
      <c r="E39" s="8">
        <v>8237500</v>
      </c>
      <c r="F39" s="8">
        <v>443900</v>
      </c>
      <c r="G39" s="8">
        <v>8254300</v>
      </c>
      <c r="H39" s="9">
        <v>16800</v>
      </c>
    </row>
    <row r="40" spans="2:8" ht="15.75" thickBot="1" x14ac:dyDescent="0.3">
      <c r="B40" s="10" t="s">
        <v>36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8">
        <v>0</v>
      </c>
    </row>
    <row r="41" spans="2:8" ht="15.75" thickBot="1" x14ac:dyDescent="0.3">
      <c r="B41" s="12" t="s">
        <v>37</v>
      </c>
      <c r="C41" s="8">
        <v>7761800</v>
      </c>
      <c r="D41" s="8">
        <v>7793600</v>
      </c>
      <c r="E41" s="8">
        <v>8237500</v>
      </c>
      <c r="F41" s="8">
        <v>443900</v>
      </c>
      <c r="G41" s="8">
        <v>8254300</v>
      </c>
      <c r="H41" s="9">
        <v>16800</v>
      </c>
    </row>
    <row r="42" spans="2:8" ht="15.75" thickBot="1" x14ac:dyDescent="0.3">
      <c r="B42" s="12" t="s">
        <v>38</v>
      </c>
      <c r="C42" s="11"/>
      <c r="D42" s="13">
        <v>4.0000000000000001E-3</v>
      </c>
      <c r="E42" s="11"/>
      <c r="F42" s="13">
        <v>5.7000000000000002E-2</v>
      </c>
      <c r="G42" s="11"/>
      <c r="H42" s="14">
        <v>2E-3</v>
      </c>
    </row>
    <row r="43" spans="2:8" ht="15.75" thickBot="1" x14ac:dyDescent="0.3">
      <c r="B43" s="7" t="s">
        <v>5</v>
      </c>
      <c r="C43" s="8">
        <v>939800</v>
      </c>
      <c r="D43" s="8">
        <v>1260500</v>
      </c>
      <c r="E43" s="8">
        <v>1283600</v>
      </c>
      <c r="F43" s="8">
        <v>23100</v>
      </c>
      <c r="G43" s="8">
        <v>1279600</v>
      </c>
      <c r="H43" s="9">
        <v>-4000</v>
      </c>
    </row>
    <row r="44" spans="2:8" ht="15.75" thickBot="1" x14ac:dyDescent="0.3">
      <c r="B44" s="7" t="s">
        <v>48</v>
      </c>
      <c r="C44" s="8">
        <v>1041900</v>
      </c>
      <c r="D44" s="8">
        <v>1425000</v>
      </c>
      <c r="E44" s="8">
        <v>1300000</v>
      </c>
      <c r="F44" s="8">
        <v>-125000</v>
      </c>
      <c r="G44" s="8">
        <v>1300000</v>
      </c>
      <c r="H44" s="15">
        <v>0</v>
      </c>
    </row>
    <row r="45" spans="2:8" ht="15.75" thickBot="1" x14ac:dyDescent="0.3">
      <c r="B45" s="7" t="s">
        <v>39</v>
      </c>
      <c r="C45" s="8">
        <v>693700</v>
      </c>
      <c r="D45" s="8">
        <v>633700</v>
      </c>
      <c r="E45" s="8">
        <v>680000</v>
      </c>
      <c r="F45" s="8">
        <v>46300</v>
      </c>
      <c r="G45" s="8">
        <v>680000</v>
      </c>
      <c r="H45" s="15">
        <v>0</v>
      </c>
    </row>
    <row r="46" spans="2:8" ht="21.75" thickBot="1" x14ac:dyDescent="0.3">
      <c r="B46" s="7" t="s">
        <v>49</v>
      </c>
      <c r="C46" s="8">
        <v>87000</v>
      </c>
      <c r="D46" s="8">
        <v>265000</v>
      </c>
      <c r="E46" s="8">
        <v>276000</v>
      </c>
      <c r="F46" s="8">
        <v>11000</v>
      </c>
      <c r="G46" s="8">
        <v>277000</v>
      </c>
      <c r="H46" s="9">
        <v>1000</v>
      </c>
    </row>
    <row r="47" spans="2:8" ht="15.75" thickBot="1" x14ac:dyDescent="0.3">
      <c r="B47" s="7" t="s">
        <v>50</v>
      </c>
      <c r="C47" s="8">
        <v>123000</v>
      </c>
      <c r="D47" s="8">
        <v>120000</v>
      </c>
      <c r="E47" s="8">
        <v>150000</v>
      </c>
      <c r="F47" s="8">
        <v>30000</v>
      </c>
      <c r="G47" s="8">
        <v>165000</v>
      </c>
      <c r="H47" s="9">
        <v>15000</v>
      </c>
    </row>
    <row r="48" spans="2:8" ht="15.75" thickBot="1" x14ac:dyDescent="0.3">
      <c r="B48" s="7" t="s">
        <v>14</v>
      </c>
      <c r="C48" s="8">
        <v>321500</v>
      </c>
      <c r="D48" s="8">
        <v>367400</v>
      </c>
      <c r="E48" s="8">
        <v>437600</v>
      </c>
      <c r="F48" s="8">
        <v>70200</v>
      </c>
      <c r="G48" s="8">
        <v>424800</v>
      </c>
      <c r="H48" s="9">
        <v>-12800</v>
      </c>
    </row>
    <row r="49" spans="2:10" ht="15.75" thickBot="1" x14ac:dyDescent="0.3">
      <c r="B49" s="12" t="s">
        <v>40</v>
      </c>
      <c r="C49" s="16">
        <v>10968700</v>
      </c>
      <c r="D49" s="16">
        <v>11865200</v>
      </c>
      <c r="E49" s="16">
        <v>12364700</v>
      </c>
      <c r="F49" s="16">
        <v>499500</v>
      </c>
      <c r="G49" s="16">
        <v>12380700</v>
      </c>
      <c r="H49" s="17">
        <v>16000</v>
      </c>
    </row>
    <row r="50" spans="2:10" ht="15.75" thickBot="1" x14ac:dyDescent="0.3">
      <c r="B50" s="18" t="s">
        <v>38</v>
      </c>
      <c r="C50" s="11"/>
      <c r="D50" s="13">
        <v>8.2000000000000003E-2</v>
      </c>
      <c r="E50" s="11"/>
      <c r="F50" s="13">
        <v>4.2000000000000003E-2</v>
      </c>
      <c r="G50" s="11"/>
      <c r="H50" s="14">
        <v>1E-3</v>
      </c>
    </row>
    <row r="53" spans="2:10" x14ac:dyDescent="0.25">
      <c r="B53" s="74"/>
      <c r="C53" s="29" t="s">
        <v>42</v>
      </c>
      <c r="D53" s="29" t="s">
        <v>25</v>
      </c>
      <c r="E53" s="76" t="s">
        <v>32</v>
      </c>
      <c r="F53" s="29" t="s">
        <v>26</v>
      </c>
      <c r="G53" s="76" t="s">
        <v>34</v>
      </c>
      <c r="H53" s="78" t="s">
        <v>53</v>
      </c>
      <c r="I53" s="79"/>
      <c r="J53" s="79"/>
    </row>
    <row r="54" spans="2:10" ht="15.75" thickBot="1" x14ac:dyDescent="0.3">
      <c r="B54" s="75"/>
      <c r="C54" s="30" t="s">
        <v>43</v>
      </c>
      <c r="D54" s="30" t="s">
        <v>43</v>
      </c>
      <c r="E54" s="77"/>
      <c r="F54" s="30" t="s">
        <v>43</v>
      </c>
      <c r="G54" s="77"/>
      <c r="H54" s="80"/>
      <c r="I54" s="81"/>
      <c r="J54" s="81"/>
    </row>
    <row r="55" spans="2:10" ht="22.5" thickTop="1" thickBot="1" x14ac:dyDescent="0.3">
      <c r="B55" s="7" t="s">
        <v>54</v>
      </c>
      <c r="C55" s="31">
        <v>7301800</v>
      </c>
      <c r="D55" s="31">
        <v>7249900</v>
      </c>
      <c r="E55" s="31">
        <v>-51900</v>
      </c>
      <c r="F55" s="31">
        <v>7303600</v>
      </c>
      <c r="G55" s="32">
        <v>53700</v>
      </c>
      <c r="H55" s="33">
        <v>20</v>
      </c>
      <c r="I55" s="33">
        <v>19</v>
      </c>
      <c r="J55" s="33">
        <v>19</v>
      </c>
    </row>
    <row r="56" spans="2:10" ht="15.75" thickBot="1" x14ac:dyDescent="0.3">
      <c r="B56" s="34" t="s">
        <v>55</v>
      </c>
      <c r="C56" s="35">
        <v>1119200</v>
      </c>
      <c r="D56" s="35">
        <v>1601200</v>
      </c>
      <c r="E56" s="35">
        <v>482000</v>
      </c>
      <c r="F56" s="35">
        <v>1650200</v>
      </c>
      <c r="G56" s="36">
        <v>49000</v>
      </c>
      <c r="H56" s="33">
        <v>6</v>
      </c>
      <c r="I56" s="33">
        <v>7</v>
      </c>
      <c r="J56" s="33">
        <v>7</v>
      </c>
    </row>
    <row r="57" spans="2:10" ht="15.75" thickBot="1" x14ac:dyDescent="0.3">
      <c r="B57" s="7" t="s">
        <v>56</v>
      </c>
      <c r="C57" s="31">
        <v>3444200</v>
      </c>
      <c r="D57" s="31">
        <v>3513700</v>
      </c>
      <c r="E57" s="31">
        <v>69500</v>
      </c>
      <c r="F57" s="31">
        <v>3426800</v>
      </c>
      <c r="G57" s="32">
        <v>-86900</v>
      </c>
      <c r="H57" s="33">
        <v>17</v>
      </c>
      <c r="I57" s="33">
        <v>16</v>
      </c>
      <c r="J57" s="33">
        <v>15</v>
      </c>
    </row>
    <row r="58" spans="2:10" ht="15.75" thickBot="1" x14ac:dyDescent="0.3">
      <c r="B58" s="12" t="s">
        <v>15</v>
      </c>
      <c r="C58" s="37">
        <v>11865200</v>
      </c>
      <c r="D58" s="37">
        <v>12364700</v>
      </c>
      <c r="E58" s="37">
        <v>499500</v>
      </c>
      <c r="F58" s="37">
        <v>12380700</v>
      </c>
      <c r="G58" s="38">
        <v>16000</v>
      </c>
      <c r="H58" s="39">
        <v>43</v>
      </c>
      <c r="I58" s="39">
        <v>42</v>
      </c>
      <c r="J58" s="39">
        <v>41</v>
      </c>
    </row>
    <row r="67" spans="2:3" ht="15.75" thickBot="1" x14ac:dyDescent="0.3">
      <c r="B67" s="18"/>
      <c r="C67" s="8"/>
    </row>
    <row r="68" spans="2:3" x14ac:dyDescent="0.25">
      <c r="C68" s="4"/>
    </row>
    <row r="71" spans="2:3" x14ac:dyDescent="0.25">
      <c r="C71" s="4"/>
    </row>
    <row r="77" spans="2:3" x14ac:dyDescent="0.25">
      <c r="C77" s="2"/>
    </row>
    <row r="78" spans="2:3" x14ac:dyDescent="0.25">
      <c r="C78" s="2"/>
    </row>
  </sheetData>
  <mergeCells count="4">
    <mergeCell ref="H53:J54"/>
    <mergeCell ref="B53:B54"/>
    <mergeCell ref="E53:E54"/>
    <mergeCell ref="G53:G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0"/>
  <sheetViews>
    <sheetView topLeftCell="A22" workbookViewId="0">
      <selection activeCell="B13" sqref="B13"/>
    </sheetView>
  </sheetViews>
  <sheetFormatPr defaultRowHeight="15" x14ac:dyDescent="0.25"/>
  <cols>
    <col min="2" max="2" width="32.42578125" bestFit="1" customWidth="1"/>
    <col min="3" max="4" width="15.28515625" bestFit="1" customWidth="1"/>
    <col min="5" max="6" width="10.5703125" bestFit="1" customWidth="1"/>
    <col min="7" max="7" width="10.5703125" customWidth="1"/>
  </cols>
  <sheetData>
    <row r="3" spans="2:4" x14ac:dyDescent="0.25">
      <c r="C3" t="s">
        <v>25</v>
      </c>
    </row>
    <row r="4" spans="2:4" x14ac:dyDescent="0.25">
      <c r="B4" t="s">
        <v>1</v>
      </c>
      <c r="C4" s="1">
        <f>D56</f>
        <v>2338000</v>
      </c>
      <c r="D4" s="1"/>
    </row>
    <row r="5" spans="2:4" x14ac:dyDescent="0.25">
      <c r="B5" t="s">
        <v>59</v>
      </c>
      <c r="C5" s="1">
        <f t="shared" ref="C5:C7" si="0">D57</f>
        <v>12749600</v>
      </c>
      <c r="D5" s="1"/>
    </row>
    <row r="6" spans="2:4" x14ac:dyDescent="0.25">
      <c r="B6" t="s">
        <v>60</v>
      </c>
      <c r="C6" s="1">
        <f t="shared" si="0"/>
        <v>11563800</v>
      </c>
      <c r="D6" s="1"/>
    </row>
    <row r="7" spans="2:4" x14ac:dyDescent="0.25">
      <c r="B7" t="s">
        <v>61</v>
      </c>
      <c r="C7" s="1">
        <f t="shared" si="0"/>
        <v>4473900</v>
      </c>
      <c r="D7" s="1"/>
    </row>
    <row r="8" spans="2:4" x14ac:dyDescent="0.25">
      <c r="B8" t="s">
        <v>15</v>
      </c>
      <c r="C8" s="1">
        <v>31125300</v>
      </c>
      <c r="D8" s="1"/>
    </row>
    <row r="9" spans="2:4" x14ac:dyDescent="0.25">
      <c r="C9" s="1"/>
      <c r="D9" s="1"/>
    </row>
    <row r="10" spans="2:4" x14ac:dyDescent="0.25">
      <c r="C10" s="1"/>
      <c r="D10" s="1"/>
    </row>
    <row r="11" spans="2:4" x14ac:dyDescent="0.25">
      <c r="C11" t="s">
        <v>26</v>
      </c>
      <c r="D11" s="1"/>
    </row>
    <row r="12" spans="2:4" x14ac:dyDescent="0.25">
      <c r="B12" t="s">
        <v>1</v>
      </c>
      <c r="C12" s="1">
        <f>F56</f>
        <v>2355400</v>
      </c>
      <c r="D12" s="1"/>
    </row>
    <row r="13" spans="2:4" x14ac:dyDescent="0.25">
      <c r="B13" t="s">
        <v>59</v>
      </c>
      <c r="C13" s="1">
        <f t="shared" ref="C13:C15" si="1">F57</f>
        <v>12940800</v>
      </c>
      <c r="D13" s="1"/>
    </row>
    <row r="14" spans="2:4" x14ac:dyDescent="0.25">
      <c r="B14" t="s">
        <v>60</v>
      </c>
      <c r="C14" s="1">
        <f t="shared" si="1"/>
        <v>11659700</v>
      </c>
      <c r="D14" s="1"/>
    </row>
    <row r="15" spans="2:4" x14ac:dyDescent="0.25">
      <c r="B15" t="s">
        <v>61</v>
      </c>
      <c r="C15" s="1">
        <f t="shared" si="1"/>
        <v>4501000</v>
      </c>
      <c r="D15" s="1"/>
    </row>
    <row r="16" spans="2:4" x14ac:dyDescent="0.25">
      <c r="C16" s="1">
        <v>31457000</v>
      </c>
      <c r="D16" s="1"/>
    </row>
    <row r="20" spans="2:4" x14ac:dyDescent="0.25">
      <c r="C20" t="s">
        <v>25</v>
      </c>
    </row>
    <row r="21" spans="2:4" ht="15.75" thickBot="1" x14ac:dyDescent="0.3">
      <c r="B21" t="s">
        <v>37</v>
      </c>
      <c r="C21" s="44">
        <f>E41</f>
        <v>26642700</v>
      </c>
      <c r="D21" s="1"/>
    </row>
    <row r="22" spans="2:4" ht="15.75" thickBot="1" x14ac:dyDescent="0.3">
      <c r="B22" t="s">
        <v>5</v>
      </c>
      <c r="C22" s="44">
        <f>E43</f>
        <v>2567800</v>
      </c>
      <c r="D22" s="1"/>
    </row>
    <row r="23" spans="2:4" ht="15.75" thickBot="1" x14ac:dyDescent="0.3">
      <c r="B23" t="s">
        <v>10</v>
      </c>
      <c r="C23" s="44">
        <f>E44</f>
        <v>438000</v>
      </c>
      <c r="D23" s="1"/>
    </row>
    <row r="24" spans="2:4" ht="15.75" thickBot="1" x14ac:dyDescent="0.3">
      <c r="B24" t="s">
        <v>14</v>
      </c>
      <c r="C24" s="44">
        <f>E46+E47+E48+E49+E50+E45</f>
        <v>1476800</v>
      </c>
      <c r="D24" s="1"/>
    </row>
    <row r="25" spans="2:4" x14ac:dyDescent="0.25">
      <c r="C25" s="43"/>
    </row>
    <row r="26" spans="2:4" x14ac:dyDescent="0.25">
      <c r="C26" t="s">
        <v>26</v>
      </c>
    </row>
    <row r="27" spans="2:4" x14ac:dyDescent="0.25">
      <c r="B27" t="s">
        <v>37</v>
      </c>
      <c r="C27" s="1">
        <f>G41</f>
        <v>26916000</v>
      </c>
    </row>
    <row r="28" spans="2:4" x14ac:dyDescent="0.25">
      <c r="B28" t="s">
        <v>5</v>
      </c>
      <c r="C28" s="1">
        <f>G43</f>
        <v>2631400</v>
      </c>
    </row>
    <row r="29" spans="2:4" x14ac:dyDescent="0.25">
      <c r="B29" t="s">
        <v>10</v>
      </c>
      <c r="C29" s="1">
        <f>G44</f>
        <v>448800</v>
      </c>
    </row>
    <row r="30" spans="2:4" x14ac:dyDescent="0.25">
      <c r="B30" t="s">
        <v>14</v>
      </c>
      <c r="C30" s="1">
        <f>G45+G46+G47+G48+G49+G50</f>
        <v>1460800</v>
      </c>
    </row>
    <row r="38" spans="2:8" ht="36.75" thickBot="1" x14ac:dyDescent="0.3">
      <c r="B38" s="26"/>
      <c r="C38" s="6" t="s">
        <v>29</v>
      </c>
      <c r="D38" s="6" t="s">
        <v>30</v>
      </c>
      <c r="E38" s="6" t="s">
        <v>31</v>
      </c>
      <c r="F38" s="6" t="s">
        <v>32</v>
      </c>
      <c r="G38" s="6" t="s">
        <v>33</v>
      </c>
      <c r="H38" s="6" t="s">
        <v>34</v>
      </c>
    </row>
    <row r="39" spans="2:8" ht="16.5" thickTop="1" thickBot="1" x14ac:dyDescent="0.3">
      <c r="B39" s="7" t="s">
        <v>35</v>
      </c>
      <c r="C39" s="8">
        <v>57850800</v>
      </c>
      <c r="D39" s="8">
        <v>69723600</v>
      </c>
      <c r="E39" s="8">
        <v>68129400</v>
      </c>
      <c r="F39" s="8">
        <v>-1594200</v>
      </c>
      <c r="G39" s="8">
        <v>68311500</v>
      </c>
      <c r="H39" s="9">
        <v>182100</v>
      </c>
    </row>
    <row r="40" spans="2:8" ht="15.75" thickBot="1" x14ac:dyDescent="0.3">
      <c r="B40" s="10" t="s">
        <v>36</v>
      </c>
      <c r="C40" s="41">
        <v>-35081200</v>
      </c>
      <c r="D40" s="41">
        <v>-46010800</v>
      </c>
      <c r="E40" s="41">
        <v>-41486700</v>
      </c>
      <c r="F40" s="41">
        <v>4524100</v>
      </c>
      <c r="G40" s="41">
        <v>-41395500</v>
      </c>
      <c r="H40" s="42">
        <v>91200</v>
      </c>
    </row>
    <row r="41" spans="2:8" ht="15.75" thickBot="1" x14ac:dyDescent="0.3">
      <c r="B41" s="12" t="s">
        <v>37</v>
      </c>
      <c r="C41" s="8">
        <v>22769600</v>
      </c>
      <c r="D41" s="8">
        <v>23712800</v>
      </c>
      <c r="E41" s="8">
        <v>26642700</v>
      </c>
      <c r="F41" s="8">
        <v>2929900</v>
      </c>
      <c r="G41" s="8">
        <v>26916000</v>
      </c>
      <c r="H41" s="9">
        <v>273300</v>
      </c>
    </row>
    <row r="42" spans="2:8" ht="15.75" thickBot="1" x14ac:dyDescent="0.3">
      <c r="B42" s="12" t="s">
        <v>38</v>
      </c>
      <c r="C42" s="11"/>
      <c r="D42" s="13">
        <v>4.1000000000000002E-2</v>
      </c>
      <c r="E42" s="11"/>
      <c r="F42" s="13">
        <v>0.124</v>
      </c>
      <c r="G42" s="11"/>
      <c r="H42" s="14">
        <v>0.01</v>
      </c>
    </row>
    <row r="43" spans="2:8" ht="15.75" thickBot="1" x14ac:dyDescent="0.3">
      <c r="B43" s="7" t="s">
        <v>5</v>
      </c>
      <c r="C43" s="8">
        <v>997700</v>
      </c>
      <c r="D43" s="8">
        <v>1051700</v>
      </c>
      <c r="E43" s="8">
        <v>2567800</v>
      </c>
      <c r="F43" s="8">
        <v>1516100</v>
      </c>
      <c r="G43" s="8">
        <v>2631400</v>
      </c>
      <c r="H43" s="9">
        <v>63600</v>
      </c>
    </row>
    <row r="44" spans="2:8" ht="15.75" thickBot="1" x14ac:dyDescent="0.3">
      <c r="B44" s="7" t="s">
        <v>10</v>
      </c>
      <c r="C44" s="8">
        <v>385600</v>
      </c>
      <c r="D44" s="8">
        <v>446600</v>
      </c>
      <c r="E44" s="8">
        <v>438000</v>
      </c>
      <c r="F44" s="8">
        <v>-8600</v>
      </c>
      <c r="G44" s="8">
        <v>448800</v>
      </c>
      <c r="H44" s="15">
        <v>10.8</v>
      </c>
    </row>
    <row r="45" spans="2:8" ht="15.75" thickBot="1" x14ac:dyDescent="0.3">
      <c r="B45" s="7" t="s">
        <v>57</v>
      </c>
      <c r="C45" s="8">
        <v>251500</v>
      </c>
      <c r="D45" s="8">
        <v>272100</v>
      </c>
      <c r="E45" s="8">
        <v>302000</v>
      </c>
      <c r="F45" s="8">
        <v>29900</v>
      </c>
      <c r="G45" s="8">
        <v>302000</v>
      </c>
      <c r="H45" s="15">
        <v>0</v>
      </c>
    </row>
    <row r="46" spans="2:8" ht="15.75" thickBot="1" x14ac:dyDescent="0.3">
      <c r="B46" s="7" t="s">
        <v>7</v>
      </c>
      <c r="C46" s="8">
        <v>141800</v>
      </c>
      <c r="D46" s="8">
        <v>175100</v>
      </c>
      <c r="E46" s="8">
        <v>259500</v>
      </c>
      <c r="F46" s="8">
        <v>84400</v>
      </c>
      <c r="G46" s="8">
        <v>261900</v>
      </c>
      <c r="H46" s="9">
        <v>2400</v>
      </c>
    </row>
    <row r="47" spans="2:8" ht="15.75" thickBot="1" x14ac:dyDescent="0.3">
      <c r="B47" s="7" t="s">
        <v>28</v>
      </c>
      <c r="C47" s="8">
        <v>146100</v>
      </c>
      <c r="D47" s="8">
        <v>100000</v>
      </c>
      <c r="E47" s="8">
        <v>240000</v>
      </c>
      <c r="F47" s="8">
        <v>140000</v>
      </c>
      <c r="G47" s="8">
        <v>240000</v>
      </c>
      <c r="H47" s="15">
        <v>0</v>
      </c>
    </row>
    <row r="48" spans="2:8" ht="15.75" thickBot="1" x14ac:dyDescent="0.3">
      <c r="B48" s="7" t="s">
        <v>6</v>
      </c>
      <c r="C48" s="8">
        <v>62600</v>
      </c>
      <c r="D48" s="8">
        <v>93600</v>
      </c>
      <c r="E48" s="8">
        <v>147900</v>
      </c>
      <c r="F48" s="8">
        <v>54300</v>
      </c>
      <c r="G48" s="8">
        <v>146700</v>
      </c>
      <c r="H48" s="9">
        <v>-1200</v>
      </c>
    </row>
    <row r="49" spans="2:10" ht="15.75" thickBot="1" x14ac:dyDescent="0.3">
      <c r="B49" s="7" t="s">
        <v>12</v>
      </c>
      <c r="C49" s="8">
        <v>106900</v>
      </c>
      <c r="D49" s="8">
        <v>125000</v>
      </c>
      <c r="E49" s="8">
        <v>130000</v>
      </c>
      <c r="F49" s="8">
        <v>5000</v>
      </c>
      <c r="G49" s="8">
        <v>130000</v>
      </c>
      <c r="H49" s="15">
        <v>0</v>
      </c>
    </row>
    <row r="50" spans="2:10" ht="15.75" thickBot="1" x14ac:dyDescent="0.3">
      <c r="B50" s="7" t="s">
        <v>14</v>
      </c>
      <c r="C50" s="8">
        <v>209700</v>
      </c>
      <c r="D50" s="8">
        <v>312800</v>
      </c>
      <c r="E50" s="8">
        <v>397400</v>
      </c>
      <c r="F50" s="8">
        <v>84600</v>
      </c>
      <c r="G50" s="8">
        <v>380200</v>
      </c>
      <c r="H50" s="9">
        <v>-17200</v>
      </c>
    </row>
    <row r="51" spans="2:10" ht="15.75" thickBot="1" x14ac:dyDescent="0.3">
      <c r="B51" s="12" t="s">
        <v>40</v>
      </c>
      <c r="C51" s="16">
        <v>25071500</v>
      </c>
      <c r="D51" s="16">
        <v>26289700</v>
      </c>
      <c r="E51" s="16">
        <v>31125300</v>
      </c>
      <c r="F51" s="16">
        <v>4835600</v>
      </c>
      <c r="G51" s="16">
        <v>31863300</v>
      </c>
      <c r="H51" s="17">
        <v>331700</v>
      </c>
    </row>
    <row r="54" spans="2:10" ht="15.75" customHeight="1" x14ac:dyDescent="0.25">
      <c r="B54" s="74"/>
      <c r="C54" s="29" t="s">
        <v>42</v>
      </c>
      <c r="D54" s="29" t="s">
        <v>25</v>
      </c>
      <c r="E54" s="76" t="s">
        <v>32</v>
      </c>
      <c r="F54" s="29" t="s">
        <v>26</v>
      </c>
      <c r="G54" s="76" t="s">
        <v>34</v>
      </c>
      <c r="H54" s="78" t="s">
        <v>58</v>
      </c>
      <c r="I54" s="79"/>
      <c r="J54" s="79"/>
    </row>
    <row r="55" spans="2:10" ht="15.75" thickBot="1" x14ac:dyDescent="0.3">
      <c r="B55" s="75"/>
      <c r="C55" s="30" t="s">
        <v>43</v>
      </c>
      <c r="D55" s="30" t="s">
        <v>43</v>
      </c>
      <c r="E55" s="77"/>
      <c r="F55" s="30" t="s">
        <v>43</v>
      </c>
      <c r="G55" s="77"/>
      <c r="H55" s="80"/>
      <c r="I55" s="81"/>
      <c r="J55" s="81"/>
    </row>
    <row r="56" spans="2:10" ht="16.5" thickTop="1" thickBot="1" x14ac:dyDescent="0.3">
      <c r="B56" s="7" t="s">
        <v>1</v>
      </c>
      <c r="C56" s="31">
        <v>2066900</v>
      </c>
      <c r="D56" s="31">
        <v>2338000</v>
      </c>
      <c r="E56" s="31">
        <v>271100</v>
      </c>
      <c r="F56" s="31">
        <v>2355400</v>
      </c>
      <c r="G56" s="32">
        <v>17400</v>
      </c>
      <c r="H56" s="33">
        <v>8</v>
      </c>
      <c r="I56" s="33">
        <v>8</v>
      </c>
      <c r="J56" s="33">
        <v>8</v>
      </c>
    </row>
    <row r="57" spans="2:10" ht="15.75" thickBot="1" x14ac:dyDescent="0.3">
      <c r="B57" s="34" t="s">
        <v>59</v>
      </c>
      <c r="C57" s="35">
        <v>9685900</v>
      </c>
      <c r="D57" s="35">
        <v>12749600</v>
      </c>
      <c r="E57" s="35">
        <v>3063700</v>
      </c>
      <c r="F57" s="35">
        <v>12940800</v>
      </c>
      <c r="G57" s="36">
        <v>191200</v>
      </c>
      <c r="H57" s="33">
        <v>48</v>
      </c>
      <c r="I57" s="33">
        <v>55</v>
      </c>
      <c r="J57" s="33">
        <v>55</v>
      </c>
    </row>
    <row r="58" spans="2:10" ht="15.75" thickBot="1" x14ac:dyDescent="0.3">
      <c r="B58" s="7" t="s">
        <v>60</v>
      </c>
      <c r="C58" s="31">
        <v>10371800</v>
      </c>
      <c r="D58" s="31">
        <v>11563800</v>
      </c>
      <c r="E58" s="31">
        <v>1192000</v>
      </c>
      <c r="F58" s="31">
        <v>11659700</v>
      </c>
      <c r="G58" s="32">
        <v>95900</v>
      </c>
      <c r="H58" s="33">
        <v>57</v>
      </c>
      <c r="I58" s="33">
        <v>60</v>
      </c>
      <c r="J58" s="33">
        <v>60</v>
      </c>
    </row>
    <row r="59" spans="2:10" ht="15.75" thickBot="1" x14ac:dyDescent="0.3">
      <c r="B59" s="7" t="s">
        <v>61</v>
      </c>
      <c r="C59" s="31">
        <v>4165100</v>
      </c>
      <c r="D59" s="31">
        <v>4473900</v>
      </c>
      <c r="E59" s="31">
        <v>308800</v>
      </c>
      <c r="F59" s="31">
        <v>4501000</v>
      </c>
      <c r="G59" s="32">
        <v>27100</v>
      </c>
      <c r="H59" s="33">
        <v>21</v>
      </c>
      <c r="I59" s="33">
        <v>23</v>
      </c>
      <c r="J59" s="33">
        <v>23</v>
      </c>
    </row>
    <row r="60" spans="2:10" ht="15.75" thickBot="1" x14ac:dyDescent="0.3">
      <c r="B60" s="24" t="s">
        <v>40</v>
      </c>
      <c r="C60" s="16">
        <v>26289700</v>
      </c>
      <c r="D60" s="16">
        <v>31125300</v>
      </c>
      <c r="E60" s="16">
        <v>4835600</v>
      </c>
      <c r="F60" s="16">
        <v>31457000</v>
      </c>
      <c r="G60" s="17">
        <v>331700</v>
      </c>
      <c r="H60" s="39">
        <v>134</v>
      </c>
      <c r="I60" s="39">
        <v>146</v>
      </c>
      <c r="J60" s="39">
        <v>146</v>
      </c>
    </row>
  </sheetData>
  <mergeCells count="4">
    <mergeCell ref="B54:B55"/>
    <mergeCell ref="E54:E55"/>
    <mergeCell ref="G54:G55"/>
    <mergeCell ref="H54:J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1"/>
  <sheetViews>
    <sheetView workbookViewId="0">
      <selection activeCell="C23" sqref="C23"/>
    </sheetView>
  </sheetViews>
  <sheetFormatPr defaultRowHeight="15" x14ac:dyDescent="0.25"/>
  <cols>
    <col min="2" max="2" width="32.42578125" bestFit="1" customWidth="1"/>
    <col min="3" max="4" width="15.28515625" bestFit="1" customWidth="1"/>
    <col min="5" max="6" width="10.5703125" bestFit="1" customWidth="1"/>
  </cols>
  <sheetData>
    <row r="3" spans="2:4" x14ac:dyDescent="0.25">
      <c r="C3" t="s">
        <v>0</v>
      </c>
    </row>
    <row r="4" spans="2:4" x14ac:dyDescent="0.25">
      <c r="C4" s="1"/>
      <c r="D4" s="1"/>
    </row>
    <row r="5" spans="2:4" x14ac:dyDescent="0.25">
      <c r="C5" s="1"/>
      <c r="D5" s="1"/>
    </row>
    <row r="6" spans="2:4" x14ac:dyDescent="0.25">
      <c r="C6" s="1"/>
      <c r="D6" s="1"/>
    </row>
    <row r="7" spans="2:4" x14ac:dyDescent="0.25">
      <c r="C7" s="1"/>
      <c r="D7" s="1"/>
    </row>
    <row r="8" spans="2:4" x14ac:dyDescent="0.25">
      <c r="B8" t="s">
        <v>15</v>
      </c>
      <c r="C8" s="1">
        <f>SUM(C4:C7)</f>
        <v>0</v>
      </c>
      <c r="D8" s="1"/>
    </row>
    <row r="9" spans="2:4" x14ac:dyDescent="0.25">
      <c r="C9" s="1"/>
      <c r="D9" s="1"/>
    </row>
    <row r="10" spans="2:4" x14ac:dyDescent="0.25">
      <c r="C10" s="1"/>
      <c r="D10" s="1"/>
    </row>
    <row r="11" spans="2:4" x14ac:dyDescent="0.25">
      <c r="C11" t="s">
        <v>2</v>
      </c>
      <c r="D11" s="1"/>
    </row>
    <row r="12" spans="2:4" x14ac:dyDescent="0.25">
      <c r="C12" s="1"/>
      <c r="D12" s="1"/>
    </row>
    <row r="13" spans="2:4" x14ac:dyDescent="0.25">
      <c r="C13" s="1"/>
      <c r="D13" s="1"/>
    </row>
    <row r="14" spans="2:4" x14ac:dyDescent="0.25">
      <c r="C14" s="1"/>
      <c r="D14" s="1"/>
    </row>
    <row r="15" spans="2:4" x14ac:dyDescent="0.25">
      <c r="C15" s="1"/>
      <c r="D15" s="1"/>
    </row>
    <row r="16" spans="2:4" x14ac:dyDescent="0.25">
      <c r="C16" s="1">
        <f>SUM(C12:C15)</f>
        <v>0</v>
      </c>
      <c r="D16" s="1"/>
    </row>
    <row r="20" spans="2:4" x14ac:dyDescent="0.25">
      <c r="C20" t="s">
        <v>25</v>
      </c>
    </row>
    <row r="21" spans="2:4" ht="15.75" thickBot="1" x14ac:dyDescent="0.3">
      <c r="B21" t="s">
        <v>37</v>
      </c>
      <c r="C21" s="44">
        <f>D41</f>
        <v>3816100</v>
      </c>
      <c r="D21" s="1"/>
    </row>
    <row r="22" spans="2:4" ht="15.75" thickBot="1" x14ac:dyDescent="0.3">
      <c r="B22" t="s">
        <v>5</v>
      </c>
      <c r="C22" s="44">
        <f>D43</f>
        <v>325000</v>
      </c>
      <c r="D22" s="1"/>
    </row>
    <row r="23" spans="2:4" ht="15.75" thickBot="1" x14ac:dyDescent="0.3">
      <c r="B23" t="s">
        <v>64</v>
      </c>
      <c r="C23" s="44">
        <f>D44</f>
        <v>390200</v>
      </c>
      <c r="D23" s="1"/>
    </row>
    <row r="24" spans="2:4" ht="15.75" thickBot="1" x14ac:dyDescent="0.3">
      <c r="B24" t="s">
        <v>14</v>
      </c>
      <c r="C24" s="44">
        <f>D45+D47+D48+D49</f>
        <v>266100</v>
      </c>
      <c r="D24" s="1"/>
    </row>
    <row r="25" spans="2:4" x14ac:dyDescent="0.25">
      <c r="C25" s="48">
        <f>SUM(C21:C24)</f>
        <v>4797400</v>
      </c>
      <c r="D25" s="1"/>
    </row>
    <row r="26" spans="2:4" x14ac:dyDescent="0.25">
      <c r="C26" s="43"/>
    </row>
    <row r="27" spans="2:4" x14ac:dyDescent="0.25">
      <c r="C27" t="s">
        <v>26</v>
      </c>
    </row>
    <row r="28" spans="2:4" x14ac:dyDescent="0.25">
      <c r="B28" t="s">
        <v>37</v>
      </c>
      <c r="C28" s="1">
        <f>G41</f>
        <v>4561600</v>
      </c>
    </row>
    <row r="29" spans="2:4" x14ac:dyDescent="0.25">
      <c r="B29" t="s">
        <v>5</v>
      </c>
      <c r="C29" s="1">
        <f>G43</f>
        <v>372000</v>
      </c>
    </row>
    <row r="30" spans="2:4" x14ac:dyDescent="0.25">
      <c r="B30" t="s">
        <v>64</v>
      </c>
      <c r="C30" s="1">
        <f>G44</f>
        <v>320000</v>
      </c>
    </row>
    <row r="31" spans="2:4" x14ac:dyDescent="0.25">
      <c r="B31" t="s">
        <v>14</v>
      </c>
      <c r="C31" s="1">
        <f>G45+G46+G47+G48+G49</f>
        <v>300800</v>
      </c>
    </row>
    <row r="32" spans="2:4" x14ac:dyDescent="0.25">
      <c r="C32" s="2">
        <f>SUM(C28:C31)</f>
        <v>5554400</v>
      </c>
    </row>
    <row r="38" spans="2:8" ht="36.75" thickBot="1" x14ac:dyDescent="0.3">
      <c r="B38" s="40"/>
      <c r="C38" s="6" t="s">
        <v>29</v>
      </c>
      <c r="D38" s="6" t="s">
        <v>30</v>
      </c>
      <c r="E38" s="6" t="s">
        <v>31</v>
      </c>
      <c r="F38" s="6" t="s">
        <v>32</v>
      </c>
      <c r="G38" s="6" t="s">
        <v>33</v>
      </c>
      <c r="H38" s="6" t="s">
        <v>34</v>
      </c>
    </row>
    <row r="39" spans="2:8" ht="16.5" thickTop="1" thickBot="1" x14ac:dyDescent="0.3">
      <c r="B39" s="7" t="s">
        <v>35</v>
      </c>
      <c r="C39" s="8"/>
      <c r="D39" s="8"/>
      <c r="E39" s="8"/>
      <c r="F39" s="8"/>
      <c r="G39" s="8"/>
      <c r="H39" s="9"/>
    </row>
    <row r="40" spans="2:8" ht="15.75" thickBot="1" x14ac:dyDescent="0.3">
      <c r="B40" s="10" t="s">
        <v>36</v>
      </c>
      <c r="C40" s="41">
        <v>-166300</v>
      </c>
      <c r="D40" s="41">
        <v>-217100</v>
      </c>
      <c r="E40" s="41">
        <v>-292600</v>
      </c>
      <c r="F40" s="41">
        <v>0</v>
      </c>
      <c r="G40" s="41">
        <v>-289800</v>
      </c>
      <c r="H40" s="42">
        <v>0</v>
      </c>
    </row>
    <row r="41" spans="2:8" ht="15.75" thickBot="1" x14ac:dyDescent="0.3">
      <c r="B41" s="12" t="s">
        <v>37</v>
      </c>
      <c r="C41" s="8">
        <v>3842900</v>
      </c>
      <c r="D41" s="8">
        <v>3816100</v>
      </c>
      <c r="E41" s="8">
        <v>4501800</v>
      </c>
      <c r="F41" s="8">
        <v>685700</v>
      </c>
      <c r="G41" s="8">
        <v>4561600</v>
      </c>
      <c r="H41" s="9">
        <v>59800</v>
      </c>
    </row>
    <row r="42" spans="2:8" ht="15.75" thickBot="1" x14ac:dyDescent="0.3">
      <c r="B42" s="12" t="s">
        <v>62</v>
      </c>
      <c r="C42" s="11"/>
      <c r="D42" s="13">
        <v>-0.01</v>
      </c>
      <c r="E42" s="11"/>
      <c r="F42" s="13">
        <v>0.18</v>
      </c>
      <c r="G42" s="11"/>
      <c r="H42" s="14">
        <v>8.6999999999999994E-2</v>
      </c>
    </row>
    <row r="43" spans="2:8" ht="15.75" thickBot="1" x14ac:dyDescent="0.3">
      <c r="B43" s="7" t="s">
        <v>5</v>
      </c>
      <c r="C43" s="8">
        <v>304500</v>
      </c>
      <c r="D43" s="8">
        <v>325000</v>
      </c>
      <c r="E43" s="8">
        <v>432000</v>
      </c>
      <c r="F43" s="8">
        <v>107000</v>
      </c>
      <c r="G43" s="8">
        <v>372000</v>
      </c>
      <c r="H43" s="9">
        <v>-60000</v>
      </c>
    </row>
    <row r="44" spans="2:8" ht="21.75" thickBot="1" x14ac:dyDescent="0.3">
      <c r="B44" s="7" t="s">
        <v>63</v>
      </c>
      <c r="C44" s="8">
        <v>325000</v>
      </c>
      <c r="D44" s="8">
        <v>390200</v>
      </c>
      <c r="E44" s="8">
        <v>320000</v>
      </c>
      <c r="F44" s="8">
        <v>-70200</v>
      </c>
      <c r="G44" s="8">
        <v>320000</v>
      </c>
      <c r="H44" s="15">
        <v>0</v>
      </c>
    </row>
    <row r="45" spans="2:8" ht="15.75" thickBot="1" x14ac:dyDescent="0.3">
      <c r="B45" s="7" t="s">
        <v>6</v>
      </c>
      <c r="C45" s="8">
        <v>34100</v>
      </c>
      <c r="D45" s="8">
        <v>64300</v>
      </c>
      <c r="E45" s="8">
        <v>65500</v>
      </c>
      <c r="F45" s="8">
        <v>1200</v>
      </c>
      <c r="G45" s="8">
        <v>65500</v>
      </c>
      <c r="H45" s="15">
        <v>0</v>
      </c>
    </row>
    <row r="46" spans="2:8" ht="15.75" thickBot="1" x14ac:dyDescent="0.3">
      <c r="B46" s="7" t="s">
        <v>57</v>
      </c>
      <c r="C46" s="8">
        <v>100</v>
      </c>
      <c r="D46" s="8">
        <v>0</v>
      </c>
      <c r="E46" s="8">
        <v>60000</v>
      </c>
      <c r="F46" s="8">
        <v>60000</v>
      </c>
      <c r="G46" s="8">
        <v>50000</v>
      </c>
      <c r="H46" s="9">
        <v>-10000</v>
      </c>
    </row>
    <row r="47" spans="2:8" ht="15.75" thickBot="1" x14ac:dyDescent="0.3">
      <c r="B47" s="7" t="s">
        <v>10</v>
      </c>
      <c r="C47" s="8">
        <v>35000</v>
      </c>
      <c r="D47" s="8">
        <v>50300</v>
      </c>
      <c r="E47" s="8">
        <v>50000</v>
      </c>
      <c r="F47" s="8">
        <v>-300</v>
      </c>
      <c r="G47" s="8">
        <v>50000</v>
      </c>
      <c r="H47" s="15">
        <v>0</v>
      </c>
    </row>
    <row r="48" spans="2:8" ht="15.75" thickBot="1" x14ac:dyDescent="0.3">
      <c r="B48" s="7" t="s">
        <v>7</v>
      </c>
      <c r="C48" s="8">
        <v>11800</v>
      </c>
      <c r="D48" s="8">
        <v>44100</v>
      </c>
      <c r="E48" s="8">
        <v>39700</v>
      </c>
      <c r="F48" s="8">
        <v>-4400</v>
      </c>
      <c r="G48" s="8">
        <v>39700</v>
      </c>
      <c r="H48" s="9">
        <v>0</v>
      </c>
    </row>
    <row r="49" spans="2:8" ht="15.75" thickBot="1" x14ac:dyDescent="0.3">
      <c r="B49" s="7" t="s">
        <v>14</v>
      </c>
      <c r="C49" s="8">
        <v>92700</v>
      </c>
      <c r="D49" s="8">
        <v>107400</v>
      </c>
      <c r="E49" s="8">
        <v>95600</v>
      </c>
      <c r="F49" s="8">
        <v>-11800</v>
      </c>
      <c r="G49" s="8">
        <v>95600</v>
      </c>
      <c r="H49" s="15">
        <v>0</v>
      </c>
    </row>
    <row r="50" spans="2:8" ht="15.75" thickBot="1" x14ac:dyDescent="0.3">
      <c r="B50" s="7" t="s">
        <v>40</v>
      </c>
      <c r="C50" s="8">
        <v>4646100</v>
      </c>
      <c r="D50" s="8">
        <v>4797400</v>
      </c>
      <c r="E50" s="8">
        <v>5564600</v>
      </c>
      <c r="F50" s="8">
        <v>767200</v>
      </c>
      <c r="G50" s="8">
        <v>5554400</v>
      </c>
      <c r="H50" s="9">
        <v>-10200</v>
      </c>
    </row>
    <row r="51" spans="2:8" ht="15.75" thickBot="1" x14ac:dyDescent="0.3">
      <c r="B51" s="12" t="s">
        <v>62</v>
      </c>
      <c r="C51" s="16"/>
      <c r="D51" s="16">
        <v>3.3000000000000002E-2</v>
      </c>
      <c r="E51" s="16"/>
      <c r="F51" s="16">
        <v>0.16</v>
      </c>
      <c r="G51" s="16"/>
      <c r="H51" s="17">
        <v>-2E-3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2"/>
  <sheetViews>
    <sheetView topLeftCell="A4" workbookViewId="0">
      <selection activeCell="G35" sqref="G35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</cols>
  <sheetData>
    <row r="3" spans="2:3" ht="30" x14ac:dyDescent="0.25">
      <c r="C3" s="5" t="s">
        <v>16</v>
      </c>
    </row>
    <row r="4" spans="2:3" ht="15.75" thickBot="1" x14ac:dyDescent="0.3">
      <c r="B4" s="7" t="s">
        <v>1</v>
      </c>
      <c r="C4" s="8">
        <f>D68</f>
        <v>4025200</v>
      </c>
    </row>
    <row r="5" spans="2:3" ht="15.75" thickBot="1" x14ac:dyDescent="0.3">
      <c r="B5" s="34" t="s">
        <v>74</v>
      </c>
      <c r="C5" s="8">
        <f t="shared" ref="C5:C7" si="0">D69</f>
        <v>2261200</v>
      </c>
    </row>
    <row r="6" spans="2:3" ht="15.75" thickBot="1" x14ac:dyDescent="0.3">
      <c r="B6" s="7" t="s">
        <v>75</v>
      </c>
      <c r="C6" s="8">
        <f t="shared" si="0"/>
        <v>6080600</v>
      </c>
    </row>
    <row r="7" spans="2:3" ht="15.75" thickBot="1" x14ac:dyDescent="0.3">
      <c r="B7" s="7" t="s">
        <v>76</v>
      </c>
      <c r="C7" s="8">
        <f t="shared" si="0"/>
        <v>5516900</v>
      </c>
    </row>
    <row r="8" spans="2:3" x14ac:dyDescent="0.25">
      <c r="B8" s="49"/>
      <c r="C8" s="50">
        <f>SUM(C4:C7)</f>
        <v>17883900</v>
      </c>
    </row>
    <row r="10" spans="2:3" ht="30" x14ac:dyDescent="0.25">
      <c r="C10" s="3" t="s">
        <v>17</v>
      </c>
    </row>
    <row r="11" spans="2:3" ht="15.75" thickBot="1" x14ac:dyDescent="0.3">
      <c r="B11" s="7" t="s">
        <v>1</v>
      </c>
      <c r="C11" s="8">
        <f>F68</f>
        <v>4068700</v>
      </c>
    </row>
    <row r="12" spans="2:3" ht="15.75" thickBot="1" x14ac:dyDescent="0.3">
      <c r="B12" s="34" t="s">
        <v>74</v>
      </c>
      <c r="C12" s="8">
        <f t="shared" ref="C12:C14" si="1">F69</f>
        <v>2293100</v>
      </c>
    </row>
    <row r="13" spans="2:3" ht="15.75" thickBot="1" x14ac:dyDescent="0.3">
      <c r="B13" s="7" t="s">
        <v>75</v>
      </c>
      <c r="C13" s="8">
        <f t="shared" si="1"/>
        <v>6084500</v>
      </c>
    </row>
    <row r="14" spans="2:3" ht="15.75" thickBot="1" x14ac:dyDescent="0.3">
      <c r="B14" s="7" t="s">
        <v>76</v>
      </c>
      <c r="C14" s="8">
        <f t="shared" si="1"/>
        <v>5601800</v>
      </c>
    </row>
    <row r="15" spans="2:3" x14ac:dyDescent="0.25">
      <c r="C15" s="47">
        <f>SUM(C11:C14)</f>
        <v>18048100</v>
      </c>
    </row>
    <row r="16" spans="2:3" x14ac:dyDescent="0.25">
      <c r="B16" s="49"/>
      <c r="C16" s="50"/>
    </row>
    <row r="17" spans="2:3" x14ac:dyDescent="0.25">
      <c r="B17" s="49"/>
      <c r="C17" s="50"/>
    </row>
    <row r="20" spans="2:3" ht="30" x14ac:dyDescent="0.25">
      <c r="C20" s="5" t="s">
        <v>16</v>
      </c>
    </row>
    <row r="21" spans="2:3" x14ac:dyDescent="0.25">
      <c r="B21" t="s">
        <v>37</v>
      </c>
      <c r="C21" s="4">
        <f>E52</f>
        <v>9884100</v>
      </c>
    </row>
    <row r="22" spans="2:3" x14ac:dyDescent="0.25">
      <c r="B22" t="s">
        <v>5</v>
      </c>
      <c r="C22" s="4">
        <f t="shared" ref="C22:C27" si="2">E54</f>
        <v>2691200</v>
      </c>
    </row>
    <row r="23" spans="2:3" x14ac:dyDescent="0.25">
      <c r="B23" t="s">
        <v>50</v>
      </c>
      <c r="C23" s="4">
        <f t="shared" si="2"/>
        <v>2264600</v>
      </c>
    </row>
    <row r="24" spans="2:3" ht="15.75" thickBot="1" x14ac:dyDescent="0.3">
      <c r="B24" s="7" t="s">
        <v>77</v>
      </c>
      <c r="C24" s="4">
        <f t="shared" si="2"/>
        <v>614900</v>
      </c>
    </row>
    <row r="25" spans="2:3" ht="15.75" thickBot="1" x14ac:dyDescent="0.3">
      <c r="B25" s="7" t="s">
        <v>7</v>
      </c>
      <c r="C25" s="4">
        <f t="shared" si="2"/>
        <v>463000</v>
      </c>
    </row>
    <row r="26" spans="2:3" ht="15.75" thickBot="1" x14ac:dyDescent="0.3">
      <c r="B26" s="7" t="s">
        <v>9</v>
      </c>
      <c r="C26" s="4">
        <f t="shared" si="2"/>
        <v>405900</v>
      </c>
    </row>
    <row r="27" spans="2:3" ht="15.75" thickBot="1" x14ac:dyDescent="0.3">
      <c r="B27" s="7" t="s">
        <v>6</v>
      </c>
      <c r="C27" s="4">
        <f t="shared" si="2"/>
        <v>364100</v>
      </c>
    </row>
    <row r="28" spans="2:3" x14ac:dyDescent="0.25">
      <c r="B28" t="s">
        <v>14</v>
      </c>
      <c r="C28" s="4">
        <f>E62-C22-C21-C23-C24-C25-C26-C27</f>
        <v>1196100</v>
      </c>
    </row>
    <row r="29" spans="2:3" x14ac:dyDescent="0.25">
      <c r="C29" s="2">
        <f>SUM(C21:C28)</f>
        <v>17883900</v>
      </c>
    </row>
    <row r="31" spans="2:3" x14ac:dyDescent="0.25">
      <c r="C31" s="4"/>
    </row>
    <row r="34" spans="2:3" x14ac:dyDescent="0.25">
      <c r="C34" s="4"/>
    </row>
    <row r="35" spans="2:3" ht="30" x14ac:dyDescent="0.25">
      <c r="C35" s="3" t="s">
        <v>17</v>
      </c>
    </row>
    <row r="36" spans="2:3" x14ac:dyDescent="0.25">
      <c r="B36" t="s">
        <v>37</v>
      </c>
      <c r="C36" s="4">
        <f>G52</f>
        <v>10084300</v>
      </c>
    </row>
    <row r="37" spans="2:3" x14ac:dyDescent="0.25">
      <c r="B37" t="s">
        <v>5</v>
      </c>
      <c r="C37" s="4">
        <f t="shared" ref="C37:C42" si="3">G54</f>
        <v>2691200</v>
      </c>
    </row>
    <row r="38" spans="2:3" x14ac:dyDescent="0.25">
      <c r="B38" t="s">
        <v>50</v>
      </c>
      <c r="C38" s="4">
        <f t="shared" si="3"/>
        <v>2264600</v>
      </c>
    </row>
    <row r="39" spans="2:3" ht="15.75" thickBot="1" x14ac:dyDescent="0.3">
      <c r="B39" s="7" t="s">
        <v>77</v>
      </c>
      <c r="C39" s="4">
        <f t="shared" si="3"/>
        <v>614900</v>
      </c>
    </row>
    <row r="40" spans="2:3" ht="15.75" thickBot="1" x14ac:dyDescent="0.3">
      <c r="B40" s="7" t="s">
        <v>7</v>
      </c>
      <c r="C40" s="4">
        <f t="shared" si="3"/>
        <v>463000</v>
      </c>
    </row>
    <row r="41" spans="2:3" ht="15.75" thickBot="1" x14ac:dyDescent="0.3">
      <c r="B41" s="7" t="s">
        <v>9</v>
      </c>
      <c r="C41" s="4">
        <f t="shared" si="3"/>
        <v>405900</v>
      </c>
    </row>
    <row r="42" spans="2:3" ht="15.75" thickBot="1" x14ac:dyDescent="0.3">
      <c r="B42" s="7" t="s">
        <v>6</v>
      </c>
      <c r="C42" s="4">
        <f t="shared" si="3"/>
        <v>364100</v>
      </c>
    </row>
    <row r="43" spans="2:3" x14ac:dyDescent="0.25">
      <c r="B43" t="s">
        <v>14</v>
      </c>
      <c r="C43" s="4">
        <f>G62-C37-C36-C39-C40-C41-C42-C38</f>
        <v>1160100</v>
      </c>
    </row>
    <row r="44" spans="2:3" x14ac:dyDescent="0.25">
      <c r="C44" s="2">
        <f>SUM(C36:C43)</f>
        <v>18048100</v>
      </c>
    </row>
    <row r="49" spans="2:8" ht="36.75" thickBot="1" x14ac:dyDescent="0.3">
      <c r="B49" s="45"/>
      <c r="C49" s="6" t="s">
        <v>29</v>
      </c>
      <c r="D49" s="6" t="s">
        <v>30</v>
      </c>
      <c r="E49" s="6" t="s">
        <v>31</v>
      </c>
      <c r="F49" s="6" t="s">
        <v>32</v>
      </c>
      <c r="G49" s="6" t="s">
        <v>33</v>
      </c>
      <c r="H49" s="6" t="s">
        <v>34</v>
      </c>
    </row>
    <row r="50" spans="2:8" ht="16.5" thickTop="1" thickBot="1" x14ac:dyDescent="0.3">
      <c r="B50" s="7" t="s">
        <v>35</v>
      </c>
      <c r="C50" s="8">
        <v>7840700</v>
      </c>
      <c r="D50" s="8">
        <v>9058100</v>
      </c>
      <c r="E50" s="8">
        <v>9884100</v>
      </c>
      <c r="F50" s="8">
        <v>826000</v>
      </c>
      <c r="G50" s="8">
        <v>10084300</v>
      </c>
      <c r="H50" s="9">
        <v>200200</v>
      </c>
    </row>
    <row r="51" spans="2:8" ht="15.75" thickBot="1" x14ac:dyDescent="0.3">
      <c r="B51" s="10" t="s">
        <v>36</v>
      </c>
      <c r="C51" s="27">
        <v>-700</v>
      </c>
      <c r="D51" s="27">
        <v>0</v>
      </c>
      <c r="E51" s="27">
        <v>0</v>
      </c>
      <c r="F51" s="27">
        <v>0</v>
      </c>
      <c r="G51" s="27">
        <v>0</v>
      </c>
      <c r="H51" s="28">
        <v>0</v>
      </c>
    </row>
    <row r="52" spans="2:8" ht="15.75" thickBot="1" x14ac:dyDescent="0.3">
      <c r="B52" s="12" t="s">
        <v>37</v>
      </c>
      <c r="C52" s="8">
        <v>7840000</v>
      </c>
      <c r="D52" s="8">
        <v>9058100</v>
      </c>
      <c r="E52" s="8">
        <v>9884100</v>
      </c>
      <c r="F52" s="8">
        <v>826000</v>
      </c>
      <c r="G52" s="8">
        <v>10084300</v>
      </c>
      <c r="H52" s="9">
        <v>200200</v>
      </c>
    </row>
    <row r="53" spans="2:8" ht="15.75" thickBot="1" x14ac:dyDescent="0.3">
      <c r="B53" s="12" t="s">
        <v>38</v>
      </c>
      <c r="C53" s="11"/>
      <c r="D53" s="13">
        <v>0.155</v>
      </c>
      <c r="E53" s="11"/>
      <c r="F53" s="13">
        <v>9.0999999999999998E-2</v>
      </c>
      <c r="G53" s="11"/>
      <c r="H53" s="14">
        <v>0.02</v>
      </c>
    </row>
    <row r="54" spans="2:8" ht="15.75" thickBot="1" x14ac:dyDescent="0.3">
      <c r="B54" s="7" t="s">
        <v>5</v>
      </c>
      <c r="C54" s="8">
        <v>2336500</v>
      </c>
      <c r="D54" s="8">
        <v>2439200</v>
      </c>
      <c r="E54" s="8">
        <v>2691200</v>
      </c>
      <c r="F54" s="8">
        <v>252000</v>
      </c>
      <c r="G54" s="8">
        <v>2691200</v>
      </c>
      <c r="H54" s="15">
        <v>0</v>
      </c>
    </row>
    <row r="55" spans="2:8" ht="15.75" thickBot="1" x14ac:dyDescent="0.3">
      <c r="B55" s="7" t="s">
        <v>50</v>
      </c>
      <c r="C55" s="8">
        <v>73300</v>
      </c>
      <c r="D55" s="8">
        <v>2264600</v>
      </c>
      <c r="E55" s="8">
        <v>2264600</v>
      </c>
      <c r="F55" s="11">
        <v>0</v>
      </c>
      <c r="G55" s="8">
        <v>2264600</v>
      </c>
      <c r="H55" s="15">
        <v>0</v>
      </c>
    </row>
    <row r="56" spans="2:8" ht="21.75" thickBot="1" x14ac:dyDescent="0.3">
      <c r="B56" s="7" t="s">
        <v>49</v>
      </c>
      <c r="C56" s="8">
        <v>133500</v>
      </c>
      <c r="D56" s="8">
        <v>599400</v>
      </c>
      <c r="E56" s="8">
        <v>614900</v>
      </c>
      <c r="F56" s="8">
        <v>15500</v>
      </c>
      <c r="G56" s="8">
        <v>614900</v>
      </c>
      <c r="H56" s="15">
        <v>0</v>
      </c>
    </row>
    <row r="57" spans="2:8" ht="15.75" thickBot="1" x14ac:dyDescent="0.3">
      <c r="B57" s="7" t="s">
        <v>7</v>
      </c>
      <c r="C57" s="8">
        <v>201900</v>
      </c>
      <c r="D57" s="8">
        <v>308000</v>
      </c>
      <c r="E57" s="8">
        <v>463000</v>
      </c>
      <c r="F57" s="8">
        <v>155000</v>
      </c>
      <c r="G57" s="8">
        <v>463000</v>
      </c>
      <c r="H57" s="15">
        <v>0</v>
      </c>
    </row>
    <row r="58" spans="2:8" ht="15.75" thickBot="1" x14ac:dyDescent="0.3">
      <c r="B58" s="7" t="s">
        <v>9</v>
      </c>
      <c r="C58" s="8">
        <v>69100</v>
      </c>
      <c r="D58" s="8">
        <v>403900</v>
      </c>
      <c r="E58" s="8">
        <v>405900</v>
      </c>
      <c r="F58" s="8">
        <v>2000</v>
      </c>
      <c r="G58" s="8">
        <v>405900</v>
      </c>
      <c r="H58" s="15">
        <v>0</v>
      </c>
    </row>
    <row r="59" spans="2:8" ht="15.75" thickBot="1" x14ac:dyDescent="0.3">
      <c r="B59" s="7" t="s">
        <v>6</v>
      </c>
      <c r="C59" s="8">
        <v>306600</v>
      </c>
      <c r="D59" s="8">
        <v>277400</v>
      </c>
      <c r="E59" s="8">
        <v>364100</v>
      </c>
      <c r="F59" s="8">
        <v>86700</v>
      </c>
      <c r="G59" s="8">
        <v>364100</v>
      </c>
      <c r="H59" s="15">
        <v>0</v>
      </c>
    </row>
    <row r="60" spans="2:8" ht="15.75" thickBot="1" x14ac:dyDescent="0.3">
      <c r="B60" s="7" t="s">
        <v>73</v>
      </c>
      <c r="C60" s="8">
        <v>118800</v>
      </c>
      <c r="D60" s="8">
        <v>283400</v>
      </c>
      <c r="E60" s="8">
        <v>327000</v>
      </c>
      <c r="F60" s="8">
        <v>43600</v>
      </c>
      <c r="G60" s="8">
        <v>345000</v>
      </c>
      <c r="H60" s="9">
        <v>18000</v>
      </c>
    </row>
    <row r="61" spans="2:8" ht="15.75" thickBot="1" x14ac:dyDescent="0.3">
      <c r="B61" s="7" t="s">
        <v>14</v>
      </c>
      <c r="C61" s="8">
        <v>610600</v>
      </c>
      <c r="D61" s="8">
        <v>822400</v>
      </c>
      <c r="E61" s="8">
        <v>869100</v>
      </c>
      <c r="F61" s="8">
        <v>46700</v>
      </c>
      <c r="G61" s="8">
        <v>815100</v>
      </c>
      <c r="H61" s="9">
        <v>-54000</v>
      </c>
    </row>
    <row r="62" spans="2:8" ht="15.75" thickBot="1" x14ac:dyDescent="0.3">
      <c r="B62" s="12" t="s">
        <v>40</v>
      </c>
      <c r="C62" s="16">
        <v>11690300</v>
      </c>
      <c r="D62" s="16">
        <v>16456400</v>
      </c>
      <c r="E62" s="16">
        <v>17883900</v>
      </c>
      <c r="F62" s="16">
        <v>1427500</v>
      </c>
      <c r="G62" s="16">
        <v>18048100</v>
      </c>
      <c r="H62" s="17">
        <v>164200</v>
      </c>
    </row>
    <row r="63" spans="2:8" ht="15.75" thickBot="1" x14ac:dyDescent="0.3">
      <c r="B63" s="18"/>
      <c r="C63" s="13"/>
      <c r="D63" s="11"/>
      <c r="E63" s="11"/>
      <c r="F63" s="13"/>
      <c r="G63" s="11"/>
      <c r="H63" s="14"/>
    </row>
    <row r="64" spans="2:8" x14ac:dyDescent="0.25">
      <c r="B64" s="19" t="s">
        <v>41</v>
      </c>
    </row>
    <row r="66" spans="2:7" ht="15" customHeight="1" x14ac:dyDescent="0.25">
      <c r="B66" s="74"/>
      <c r="C66" s="29" t="s">
        <v>42</v>
      </c>
      <c r="D66" s="29" t="s">
        <v>25</v>
      </c>
      <c r="E66" s="76" t="s">
        <v>32</v>
      </c>
      <c r="F66" s="29" t="s">
        <v>26</v>
      </c>
      <c r="G66" s="78" t="s">
        <v>34</v>
      </c>
    </row>
    <row r="67" spans="2:7" ht="15.75" thickBot="1" x14ac:dyDescent="0.3">
      <c r="B67" s="75"/>
      <c r="C67" s="30" t="s">
        <v>43</v>
      </c>
      <c r="D67" s="30" t="s">
        <v>43</v>
      </c>
      <c r="E67" s="77"/>
      <c r="F67" s="30" t="s">
        <v>43</v>
      </c>
      <c r="G67" s="80"/>
    </row>
    <row r="68" spans="2:7" ht="16.5" thickTop="1" thickBot="1" x14ac:dyDescent="0.3">
      <c r="B68" s="7" t="s">
        <v>1</v>
      </c>
      <c r="C68" s="31">
        <v>3269400</v>
      </c>
      <c r="D68" s="31">
        <v>4025200</v>
      </c>
      <c r="E68" s="31">
        <v>755800</v>
      </c>
      <c r="F68" s="31">
        <v>4068700</v>
      </c>
      <c r="G68" s="32">
        <v>55500</v>
      </c>
    </row>
    <row r="69" spans="2:7" ht="15.75" thickBot="1" x14ac:dyDescent="0.3">
      <c r="B69" s="34" t="s">
        <v>74</v>
      </c>
      <c r="C69" s="35">
        <v>2187500</v>
      </c>
      <c r="D69" s="35">
        <v>2261200</v>
      </c>
      <c r="E69" s="35">
        <v>73700</v>
      </c>
      <c r="F69" s="35">
        <v>2293100</v>
      </c>
      <c r="G69" s="36">
        <v>31900</v>
      </c>
    </row>
    <row r="70" spans="2:7" ht="15.75" thickBot="1" x14ac:dyDescent="0.3">
      <c r="B70" s="7" t="s">
        <v>75</v>
      </c>
      <c r="C70" s="31">
        <v>5984200</v>
      </c>
      <c r="D70" s="31">
        <v>6080600</v>
      </c>
      <c r="E70" s="31">
        <v>96400</v>
      </c>
      <c r="F70" s="31">
        <v>6084500</v>
      </c>
      <c r="G70" s="32">
        <v>3900</v>
      </c>
    </row>
    <row r="71" spans="2:7" ht="15.75" thickBot="1" x14ac:dyDescent="0.3">
      <c r="B71" s="7" t="s">
        <v>76</v>
      </c>
      <c r="C71" s="31">
        <v>5015400</v>
      </c>
      <c r="D71" s="31">
        <v>5516900</v>
      </c>
      <c r="E71" s="31">
        <v>501500</v>
      </c>
      <c r="F71" s="31">
        <v>5601800</v>
      </c>
      <c r="G71" s="32">
        <v>84900</v>
      </c>
    </row>
    <row r="72" spans="2:7" ht="15.75" thickBot="1" x14ac:dyDescent="0.3">
      <c r="B72" s="12" t="s">
        <v>40</v>
      </c>
      <c r="C72" s="37">
        <v>16456400</v>
      </c>
      <c r="D72" s="37">
        <v>17883900</v>
      </c>
      <c r="E72" s="37">
        <v>1427500</v>
      </c>
      <c r="F72" s="37">
        <v>18048100</v>
      </c>
      <c r="G72" s="38">
        <v>164200</v>
      </c>
    </row>
  </sheetData>
  <mergeCells count="3">
    <mergeCell ref="B66:B67"/>
    <mergeCell ref="E66:E67"/>
    <mergeCell ref="G66:G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0"/>
  <sheetViews>
    <sheetView topLeftCell="A44" workbookViewId="0">
      <selection activeCell="C32" sqref="C32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</cols>
  <sheetData>
    <row r="3" spans="2:3" ht="30.75" thickBot="1" x14ac:dyDescent="0.3">
      <c r="C3" s="5" t="s">
        <v>16</v>
      </c>
    </row>
    <row r="4" spans="2:3" ht="16.5" thickTop="1" thickBot="1" x14ac:dyDescent="0.3">
      <c r="B4" s="55" t="s">
        <v>82</v>
      </c>
      <c r="C4" s="62">
        <v>1644800</v>
      </c>
    </row>
    <row r="5" spans="2:3" ht="15.75" thickBot="1" x14ac:dyDescent="0.3">
      <c r="B5" s="34" t="s">
        <v>83</v>
      </c>
      <c r="C5" s="63">
        <v>21686600</v>
      </c>
    </row>
    <row r="6" spans="2:3" ht="15.75" thickBot="1" x14ac:dyDescent="0.3">
      <c r="B6" s="7" t="s">
        <v>84</v>
      </c>
      <c r="C6" s="58">
        <v>31801400</v>
      </c>
    </row>
    <row r="7" spans="2:3" ht="15.75" thickBot="1" x14ac:dyDescent="0.3">
      <c r="B7" s="7" t="s">
        <v>85</v>
      </c>
      <c r="C7" s="64">
        <v>1715500</v>
      </c>
    </row>
    <row r="8" spans="2:3" x14ac:dyDescent="0.25">
      <c r="B8" s="49"/>
      <c r="C8" s="50">
        <f>SUM(C4:C7)</f>
        <v>56848300</v>
      </c>
    </row>
    <row r="10" spans="2:3" ht="30.75" thickBot="1" x14ac:dyDescent="0.3">
      <c r="C10" s="3" t="s">
        <v>17</v>
      </c>
    </row>
    <row r="11" spans="2:3" ht="16.5" thickTop="1" thickBot="1" x14ac:dyDescent="0.3">
      <c r="B11" s="55" t="s">
        <v>82</v>
      </c>
      <c r="C11" s="60">
        <v>1660200</v>
      </c>
    </row>
    <row r="12" spans="2:3" ht="15.75" thickBot="1" x14ac:dyDescent="0.3">
      <c r="B12" s="34" t="s">
        <v>83</v>
      </c>
      <c r="C12" s="35">
        <v>21777800</v>
      </c>
    </row>
    <row r="13" spans="2:3" ht="15.75" thickBot="1" x14ac:dyDescent="0.3">
      <c r="B13" s="7" t="s">
        <v>84</v>
      </c>
      <c r="C13" s="31">
        <v>32608500</v>
      </c>
    </row>
    <row r="14" spans="2:3" ht="15.75" thickBot="1" x14ac:dyDescent="0.3">
      <c r="B14" s="7" t="s">
        <v>85</v>
      </c>
      <c r="C14" s="31">
        <v>1730300</v>
      </c>
    </row>
    <row r="15" spans="2:3" x14ac:dyDescent="0.25">
      <c r="C15" s="47">
        <f>SUM(C11:C14)</f>
        <v>57776800</v>
      </c>
    </row>
    <row r="16" spans="2:3" x14ac:dyDescent="0.25">
      <c r="B16" s="49"/>
      <c r="C16" s="50"/>
    </row>
    <row r="17" spans="2:3" x14ac:dyDescent="0.25">
      <c r="B17" s="49"/>
      <c r="C17" s="50"/>
    </row>
    <row r="20" spans="2:3" ht="30" x14ac:dyDescent="0.25">
      <c r="C20" s="5" t="s">
        <v>16</v>
      </c>
    </row>
    <row r="21" spans="2:3" x14ac:dyDescent="0.25">
      <c r="B21" t="s">
        <v>37</v>
      </c>
      <c r="C21" s="4">
        <f>E50</f>
        <v>42496500</v>
      </c>
    </row>
    <row r="22" spans="2:3" x14ac:dyDescent="0.25">
      <c r="B22" t="s">
        <v>10</v>
      </c>
      <c r="C22" s="4">
        <f>E53</f>
        <v>4783300</v>
      </c>
    </row>
    <row r="23" spans="2:3" ht="15.75" thickBot="1" x14ac:dyDescent="0.3">
      <c r="B23" s="7" t="s">
        <v>77</v>
      </c>
      <c r="C23" s="4">
        <f>E54</f>
        <v>2871200</v>
      </c>
    </row>
    <row r="24" spans="2:3" ht="15.75" thickBot="1" x14ac:dyDescent="0.3">
      <c r="B24" s="7" t="s">
        <v>12</v>
      </c>
      <c r="C24" s="4">
        <f>E55</f>
        <v>1591100</v>
      </c>
    </row>
    <row r="25" spans="2:3" ht="15.75" thickBot="1" x14ac:dyDescent="0.3">
      <c r="B25" s="7" t="s">
        <v>80</v>
      </c>
      <c r="C25" s="4">
        <f>E56</f>
        <v>1500500</v>
      </c>
    </row>
    <row r="26" spans="2:3" ht="15.75" thickBot="1" x14ac:dyDescent="0.3">
      <c r="B26" s="7" t="s">
        <v>81</v>
      </c>
      <c r="C26" s="4">
        <f>E57</f>
        <v>1388600</v>
      </c>
    </row>
    <row r="27" spans="2:3" x14ac:dyDescent="0.25">
      <c r="B27" t="s">
        <v>14</v>
      </c>
      <c r="C27" s="4">
        <f>E59+E58+E52</f>
        <v>2217000</v>
      </c>
    </row>
    <row r="28" spans="2:3" x14ac:dyDescent="0.25">
      <c r="C28" s="2">
        <f>SUM(C21:C27)</f>
        <v>56848200</v>
      </c>
    </row>
    <row r="30" spans="2:3" x14ac:dyDescent="0.25">
      <c r="C30" s="4"/>
    </row>
    <row r="33" spans="2:8" x14ac:dyDescent="0.25">
      <c r="C33" s="4"/>
    </row>
    <row r="34" spans="2:8" ht="30" x14ac:dyDescent="0.25">
      <c r="C34" s="3" t="s">
        <v>17</v>
      </c>
    </row>
    <row r="35" spans="2:8" x14ac:dyDescent="0.25">
      <c r="B35" t="s">
        <v>37</v>
      </c>
      <c r="C35" s="4">
        <f>G50</f>
        <v>42872700</v>
      </c>
    </row>
    <row r="36" spans="2:8" x14ac:dyDescent="0.25">
      <c r="B36" t="s">
        <v>10</v>
      </c>
      <c r="C36" s="4">
        <f>G53</f>
        <v>5334600</v>
      </c>
    </row>
    <row r="37" spans="2:8" ht="15.75" thickBot="1" x14ac:dyDescent="0.3">
      <c r="B37" s="7" t="s">
        <v>77</v>
      </c>
      <c r="C37" s="4">
        <f>G54</f>
        <v>2867100</v>
      </c>
    </row>
    <row r="38" spans="2:8" ht="15.75" thickBot="1" x14ac:dyDescent="0.3">
      <c r="B38" s="7" t="s">
        <v>12</v>
      </c>
      <c r="C38" s="4">
        <f>G55</f>
        <v>1594200</v>
      </c>
    </row>
    <row r="39" spans="2:8" ht="15.75" thickBot="1" x14ac:dyDescent="0.3">
      <c r="B39" s="7" t="s">
        <v>80</v>
      </c>
      <c r="C39" s="4">
        <f>G56</f>
        <v>1511800</v>
      </c>
    </row>
    <row r="40" spans="2:8" ht="15.75" thickBot="1" x14ac:dyDescent="0.3">
      <c r="B40" s="7" t="s">
        <v>81</v>
      </c>
      <c r="C40" s="4">
        <f>G57</f>
        <v>1461400</v>
      </c>
    </row>
    <row r="41" spans="2:8" x14ac:dyDescent="0.25">
      <c r="B41" t="s">
        <v>14</v>
      </c>
      <c r="C41" s="4">
        <f>G52+G58+G59</f>
        <v>2134900</v>
      </c>
    </row>
    <row r="42" spans="2:8" x14ac:dyDescent="0.25">
      <c r="C42" s="2">
        <f>SUM(C35:C41)</f>
        <v>57776700</v>
      </c>
    </row>
    <row r="47" spans="2:8" ht="36.75" thickBot="1" x14ac:dyDescent="0.3">
      <c r="B47" s="46"/>
      <c r="C47" s="6" t="s">
        <v>29</v>
      </c>
      <c r="D47" s="6" t="s">
        <v>30</v>
      </c>
      <c r="E47" s="6" t="s">
        <v>31</v>
      </c>
      <c r="F47" s="6" t="s">
        <v>32</v>
      </c>
      <c r="G47" s="6" t="s">
        <v>33</v>
      </c>
      <c r="H47" s="6" t="s">
        <v>34</v>
      </c>
    </row>
    <row r="48" spans="2:8" ht="16.5" thickTop="1" thickBot="1" x14ac:dyDescent="0.3">
      <c r="B48" s="55" t="s">
        <v>35</v>
      </c>
      <c r="C48" s="56">
        <v>35708800</v>
      </c>
      <c r="D48" s="56">
        <v>40990000</v>
      </c>
      <c r="E48" s="56">
        <v>43471800</v>
      </c>
      <c r="F48" s="56">
        <v>2539200</v>
      </c>
      <c r="G48" s="56">
        <v>43838800</v>
      </c>
      <c r="H48" s="57">
        <v>376200</v>
      </c>
    </row>
    <row r="49" spans="2:8" ht="15.75" thickBot="1" x14ac:dyDescent="0.3">
      <c r="B49" s="10" t="s">
        <v>36</v>
      </c>
      <c r="C49" s="41">
        <v>-485600</v>
      </c>
      <c r="D49" s="41">
        <v>-1032700</v>
      </c>
      <c r="E49" s="41">
        <v>-975300</v>
      </c>
      <c r="F49" s="41">
        <v>57400</v>
      </c>
      <c r="G49" s="41">
        <v>-966100</v>
      </c>
      <c r="H49" s="42">
        <v>9200</v>
      </c>
    </row>
    <row r="50" spans="2:8" ht="15.75" thickBot="1" x14ac:dyDescent="0.3">
      <c r="B50" s="12" t="s">
        <v>37</v>
      </c>
      <c r="C50" s="8">
        <v>35223200</v>
      </c>
      <c r="D50" s="8">
        <v>39957300</v>
      </c>
      <c r="E50" s="8">
        <v>42496500</v>
      </c>
      <c r="F50" s="8">
        <v>2539200</v>
      </c>
      <c r="G50" s="8">
        <v>42872700</v>
      </c>
      <c r="H50" s="9">
        <v>376200</v>
      </c>
    </row>
    <row r="51" spans="2:8" ht="15.75" thickBot="1" x14ac:dyDescent="0.3">
      <c r="B51" s="12" t="s">
        <v>38</v>
      </c>
      <c r="C51" s="11"/>
      <c r="D51" s="13">
        <v>0.13400000000000001</v>
      </c>
      <c r="E51" s="11"/>
      <c r="F51" s="13">
        <v>6.4000000000000001E-2</v>
      </c>
      <c r="G51" s="11"/>
      <c r="H51" s="14">
        <v>8.9999999999999993E-3</v>
      </c>
    </row>
    <row r="52" spans="2:8" ht="15.75" thickBot="1" x14ac:dyDescent="0.3">
      <c r="B52" s="7" t="s">
        <v>5</v>
      </c>
      <c r="C52" s="8">
        <v>234500</v>
      </c>
      <c r="D52" s="8">
        <v>336100</v>
      </c>
      <c r="E52" s="8">
        <v>503200</v>
      </c>
      <c r="F52" s="8">
        <v>167100</v>
      </c>
      <c r="G52" s="8">
        <v>452700</v>
      </c>
      <c r="H52" s="9">
        <v>-50500</v>
      </c>
    </row>
    <row r="53" spans="2:8" ht="15.75" thickBot="1" x14ac:dyDescent="0.3">
      <c r="B53" s="7" t="s">
        <v>10</v>
      </c>
      <c r="C53" s="8">
        <v>4560700</v>
      </c>
      <c r="D53" s="8">
        <v>4615600</v>
      </c>
      <c r="E53" s="8">
        <v>4783300</v>
      </c>
      <c r="F53" s="8">
        <v>167700</v>
      </c>
      <c r="G53" s="8">
        <v>5334600</v>
      </c>
      <c r="H53" s="9">
        <v>551300</v>
      </c>
    </row>
    <row r="54" spans="2:8" ht="21.75" thickBot="1" x14ac:dyDescent="0.3">
      <c r="B54" s="7" t="s">
        <v>65</v>
      </c>
      <c r="C54" s="8">
        <v>2600600</v>
      </c>
      <c r="D54" s="8">
        <v>2603100</v>
      </c>
      <c r="E54" s="8">
        <v>2871200</v>
      </c>
      <c r="F54" s="8">
        <v>268100</v>
      </c>
      <c r="G54" s="8">
        <v>2867100</v>
      </c>
      <c r="H54" s="9">
        <v>-4100</v>
      </c>
    </row>
    <row r="55" spans="2:8" ht="15.75" thickBot="1" x14ac:dyDescent="0.3">
      <c r="B55" s="7" t="s">
        <v>12</v>
      </c>
      <c r="C55" s="8">
        <v>1351300</v>
      </c>
      <c r="D55" s="8">
        <v>1583300</v>
      </c>
      <c r="E55" s="8">
        <v>1591100</v>
      </c>
      <c r="F55" s="8">
        <v>7800</v>
      </c>
      <c r="G55" s="8">
        <v>1594200</v>
      </c>
      <c r="H55" s="9">
        <v>3100</v>
      </c>
    </row>
    <row r="56" spans="2:8" ht="21.75" thickBot="1" x14ac:dyDescent="0.3">
      <c r="B56" s="7" t="s">
        <v>78</v>
      </c>
      <c r="C56" s="8">
        <v>1203500</v>
      </c>
      <c r="D56" s="8">
        <v>1257300</v>
      </c>
      <c r="E56" s="8">
        <v>1500500</v>
      </c>
      <c r="F56" s="8">
        <v>243200</v>
      </c>
      <c r="G56" s="8">
        <v>1511800</v>
      </c>
      <c r="H56" s="9">
        <v>11300</v>
      </c>
    </row>
    <row r="57" spans="2:8" ht="15.75" thickBot="1" x14ac:dyDescent="0.3">
      <c r="B57" s="7" t="s">
        <v>28</v>
      </c>
      <c r="C57" s="8">
        <v>1199500</v>
      </c>
      <c r="D57" s="8">
        <v>1319800</v>
      </c>
      <c r="E57" s="8">
        <v>1388600</v>
      </c>
      <c r="F57" s="8">
        <v>68800</v>
      </c>
      <c r="G57" s="8">
        <v>1461400</v>
      </c>
      <c r="H57" s="9">
        <v>72800</v>
      </c>
    </row>
    <row r="58" spans="2:8" ht="15.75" thickBot="1" x14ac:dyDescent="0.3">
      <c r="B58" s="7" t="s">
        <v>79</v>
      </c>
      <c r="C58" s="8">
        <v>617400</v>
      </c>
      <c r="D58" s="8">
        <v>770300</v>
      </c>
      <c r="E58" s="8">
        <v>810100</v>
      </c>
      <c r="F58" s="8">
        <v>39800</v>
      </c>
      <c r="G58" s="8">
        <v>818600</v>
      </c>
      <c r="H58" s="9">
        <v>8500</v>
      </c>
    </row>
    <row r="59" spans="2:8" ht="15.75" thickBot="1" x14ac:dyDescent="0.3">
      <c r="B59" s="7" t="s">
        <v>14</v>
      </c>
      <c r="C59" s="8">
        <v>704600</v>
      </c>
      <c r="D59" s="8">
        <v>725200</v>
      </c>
      <c r="E59" s="8">
        <v>903700</v>
      </c>
      <c r="F59" s="8">
        <v>178500</v>
      </c>
      <c r="G59" s="8">
        <v>863600</v>
      </c>
      <c r="H59" s="9">
        <v>-40100</v>
      </c>
    </row>
    <row r="60" spans="2:8" ht="15.75" thickBot="1" x14ac:dyDescent="0.3">
      <c r="B60" s="12" t="s">
        <v>40</v>
      </c>
      <c r="C60" s="16">
        <v>47695300</v>
      </c>
      <c r="D60" s="16">
        <v>53168000</v>
      </c>
      <c r="E60" s="16">
        <v>56848200</v>
      </c>
      <c r="F60" s="16">
        <v>3680200</v>
      </c>
      <c r="G60" s="16">
        <v>57776700</v>
      </c>
      <c r="H60" s="17">
        <v>928500</v>
      </c>
    </row>
    <row r="61" spans="2:8" ht="15.75" thickBot="1" x14ac:dyDescent="0.3">
      <c r="B61" s="18" t="s">
        <v>38</v>
      </c>
      <c r="C61" s="11"/>
      <c r="D61" s="13">
        <v>0.115</v>
      </c>
      <c r="E61" s="11"/>
      <c r="F61" s="13">
        <v>6.9000000000000006E-2</v>
      </c>
      <c r="G61" s="11"/>
      <c r="H61" s="14">
        <v>1.6E-2</v>
      </c>
    </row>
    <row r="62" spans="2:8" ht="15.75" thickBot="1" x14ac:dyDescent="0.3">
      <c r="B62" s="7" t="s">
        <v>66</v>
      </c>
      <c r="C62" s="8">
        <v>561100</v>
      </c>
      <c r="D62" s="8">
        <v>773400</v>
      </c>
      <c r="E62" s="8">
        <v>1103200</v>
      </c>
      <c r="F62" s="8">
        <v>329800</v>
      </c>
      <c r="G62" s="8">
        <v>764000</v>
      </c>
      <c r="H62" s="9">
        <v>-339200</v>
      </c>
    </row>
    <row r="63" spans="2:8" ht="21.75" thickBot="1" x14ac:dyDescent="0.3">
      <c r="B63" s="12" t="s">
        <v>67</v>
      </c>
      <c r="C63" s="16">
        <v>48256400</v>
      </c>
      <c r="D63" s="16">
        <v>53941400</v>
      </c>
      <c r="E63" s="16">
        <v>57951400</v>
      </c>
      <c r="F63" s="16">
        <v>4010000</v>
      </c>
      <c r="G63" s="16">
        <v>58540700</v>
      </c>
      <c r="H63" s="17">
        <v>589300</v>
      </c>
    </row>
    <row r="64" spans="2:8" ht="15" customHeight="1" x14ac:dyDescent="0.25">
      <c r="B64" s="74"/>
      <c r="C64" s="29" t="s">
        <v>42</v>
      </c>
      <c r="D64" s="29" t="s">
        <v>25</v>
      </c>
      <c r="E64" s="76" t="s">
        <v>32</v>
      </c>
      <c r="F64" s="29" t="s">
        <v>26</v>
      </c>
      <c r="G64" s="78" t="s">
        <v>34</v>
      </c>
    </row>
    <row r="65" spans="2:10" ht="15.75" thickBot="1" x14ac:dyDescent="0.3">
      <c r="B65" s="75"/>
      <c r="C65" s="30" t="s">
        <v>43</v>
      </c>
      <c r="D65" s="30" t="s">
        <v>43</v>
      </c>
      <c r="E65" s="77"/>
      <c r="F65" s="30" t="s">
        <v>43</v>
      </c>
      <c r="G65" s="80"/>
    </row>
    <row r="66" spans="2:10" ht="16.5" thickTop="1" thickBot="1" x14ac:dyDescent="0.3">
      <c r="B66" s="55" t="s">
        <v>82</v>
      </c>
      <c r="C66" s="60">
        <v>1216300</v>
      </c>
      <c r="D66" s="60">
        <v>1644800</v>
      </c>
      <c r="E66" s="60">
        <v>428500</v>
      </c>
      <c r="F66" s="60">
        <v>1660200</v>
      </c>
      <c r="G66" s="61">
        <v>15400</v>
      </c>
      <c r="H66" s="59">
        <v>5</v>
      </c>
      <c r="I66" s="59">
        <v>7</v>
      </c>
      <c r="J66" s="59">
        <v>7</v>
      </c>
    </row>
    <row r="67" spans="2:10" ht="15.75" thickBot="1" x14ac:dyDescent="0.3">
      <c r="B67" s="34" t="s">
        <v>83</v>
      </c>
      <c r="C67" s="35">
        <v>21244300</v>
      </c>
      <c r="D67" s="35">
        <v>21686600</v>
      </c>
      <c r="E67" s="35">
        <v>442300</v>
      </c>
      <c r="F67" s="35">
        <v>21777800</v>
      </c>
      <c r="G67" s="36">
        <v>91200</v>
      </c>
      <c r="H67" s="33">
        <v>101</v>
      </c>
      <c r="I67" s="33">
        <v>98</v>
      </c>
      <c r="J67" s="33">
        <v>98</v>
      </c>
    </row>
    <row r="68" spans="2:10" ht="15.75" thickBot="1" x14ac:dyDescent="0.3">
      <c r="B68" s="7" t="s">
        <v>84</v>
      </c>
      <c r="C68" s="31">
        <v>29079400</v>
      </c>
      <c r="D68" s="31">
        <v>31801400</v>
      </c>
      <c r="E68" s="31">
        <v>2722000</v>
      </c>
      <c r="F68" s="31">
        <v>32608500</v>
      </c>
      <c r="G68" s="32">
        <v>807100</v>
      </c>
      <c r="H68" s="33">
        <v>124</v>
      </c>
      <c r="I68" s="33">
        <v>124</v>
      </c>
      <c r="J68" s="33">
        <v>124</v>
      </c>
    </row>
    <row r="69" spans="2:10" ht="15.75" thickBot="1" x14ac:dyDescent="0.3">
      <c r="B69" s="7" t="s">
        <v>85</v>
      </c>
      <c r="C69" s="31">
        <v>1627800</v>
      </c>
      <c r="D69" s="31">
        <v>1715500</v>
      </c>
      <c r="E69" s="31">
        <v>87700</v>
      </c>
      <c r="F69" s="31">
        <v>1730300</v>
      </c>
      <c r="G69" s="32">
        <v>14800</v>
      </c>
      <c r="H69" s="33">
        <v>7</v>
      </c>
      <c r="I69" s="33">
        <v>7</v>
      </c>
      <c r="J69" s="33">
        <v>7</v>
      </c>
    </row>
    <row r="70" spans="2:10" ht="15.75" thickBot="1" x14ac:dyDescent="0.3">
      <c r="B70" s="12" t="s">
        <v>40</v>
      </c>
      <c r="C70" s="37">
        <f>SUM(C66:C69)</f>
        <v>53167800</v>
      </c>
      <c r="D70" s="37">
        <f t="shared" ref="D70:G70" si="0">SUM(D66:D69)</f>
        <v>56848300</v>
      </c>
      <c r="E70" s="37">
        <f t="shared" si="0"/>
        <v>3680500</v>
      </c>
      <c r="F70" s="37">
        <f t="shared" si="0"/>
        <v>57776800</v>
      </c>
      <c r="G70" s="37">
        <f t="shared" si="0"/>
        <v>928500</v>
      </c>
      <c r="H70">
        <f t="shared" ref="H70:J70" si="1">SUM(H66:H69)</f>
        <v>237</v>
      </c>
      <c r="I70">
        <f t="shared" si="1"/>
        <v>236</v>
      </c>
      <c r="J70">
        <f t="shared" si="1"/>
        <v>236</v>
      </c>
    </row>
  </sheetData>
  <mergeCells count="3">
    <mergeCell ref="B64:B65"/>
    <mergeCell ref="E64:E65"/>
    <mergeCell ref="G64:G65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2"/>
  <sheetViews>
    <sheetView topLeftCell="A13" workbookViewId="0">
      <selection activeCell="O35" sqref="O35"/>
    </sheetView>
  </sheetViews>
  <sheetFormatPr defaultRowHeight="15" x14ac:dyDescent="0.25"/>
  <cols>
    <col min="2" max="2" width="27.85546875" bestFit="1" customWidth="1"/>
    <col min="3" max="5" width="11.5703125" bestFit="1" customWidth="1"/>
    <col min="6" max="6" width="10.5703125" bestFit="1" customWidth="1"/>
    <col min="7" max="7" width="11.5703125" bestFit="1" customWidth="1"/>
    <col min="8" max="8" width="10.42578125" bestFit="1" customWidth="1"/>
  </cols>
  <sheetData>
    <row r="3" spans="2:3" ht="30" x14ac:dyDescent="0.25">
      <c r="C3" s="5" t="s">
        <v>16</v>
      </c>
    </row>
    <row r="4" spans="2:3" ht="15.75" thickBot="1" x14ac:dyDescent="0.3">
      <c r="B4" s="7" t="s">
        <v>1</v>
      </c>
      <c r="C4" s="8">
        <f>D68</f>
        <v>4025200</v>
      </c>
    </row>
    <row r="5" spans="2:3" ht="15.75" thickBot="1" x14ac:dyDescent="0.3">
      <c r="B5" s="34" t="s">
        <v>74</v>
      </c>
      <c r="C5" s="8">
        <f t="shared" ref="C5:C7" si="0">D69</f>
        <v>2261200</v>
      </c>
    </row>
    <row r="6" spans="2:3" ht="15.75" thickBot="1" x14ac:dyDescent="0.3">
      <c r="B6" s="7" t="s">
        <v>75</v>
      </c>
      <c r="C6" s="8">
        <f t="shared" si="0"/>
        <v>6080600</v>
      </c>
    </row>
    <row r="7" spans="2:3" ht="15.75" thickBot="1" x14ac:dyDescent="0.3">
      <c r="B7" s="7" t="s">
        <v>76</v>
      </c>
      <c r="C7" s="8">
        <f t="shared" si="0"/>
        <v>5516900</v>
      </c>
    </row>
    <row r="8" spans="2:3" x14ac:dyDescent="0.25">
      <c r="B8" s="49"/>
      <c r="C8" s="50">
        <f>SUM(C4:C7)</f>
        <v>17883900</v>
      </c>
    </row>
    <row r="10" spans="2:3" ht="30" x14ac:dyDescent="0.25">
      <c r="C10" s="3" t="s">
        <v>17</v>
      </c>
    </row>
    <row r="11" spans="2:3" ht="15.75" thickBot="1" x14ac:dyDescent="0.3">
      <c r="B11" s="7" t="s">
        <v>1</v>
      </c>
      <c r="C11" s="8">
        <f>F68</f>
        <v>4068700</v>
      </c>
    </row>
    <row r="12" spans="2:3" ht="15.75" thickBot="1" x14ac:dyDescent="0.3">
      <c r="B12" s="34" t="s">
        <v>74</v>
      </c>
      <c r="C12" s="8">
        <f t="shared" ref="C12:C14" si="1">F69</f>
        <v>2293100</v>
      </c>
    </row>
    <row r="13" spans="2:3" ht="15.75" thickBot="1" x14ac:dyDescent="0.3">
      <c r="B13" s="7" t="s">
        <v>75</v>
      </c>
      <c r="C13" s="8">
        <f t="shared" si="1"/>
        <v>6084500</v>
      </c>
    </row>
    <row r="14" spans="2:3" ht="15.75" thickBot="1" x14ac:dyDescent="0.3">
      <c r="B14" s="7" t="s">
        <v>76</v>
      </c>
      <c r="C14" s="8">
        <f t="shared" si="1"/>
        <v>5601800</v>
      </c>
    </row>
    <row r="15" spans="2:3" x14ac:dyDescent="0.25">
      <c r="C15" s="47">
        <f>SUM(C11:C14)</f>
        <v>18048100</v>
      </c>
    </row>
    <row r="16" spans="2:3" x14ac:dyDescent="0.25">
      <c r="B16" s="49"/>
      <c r="C16" s="50"/>
    </row>
    <row r="17" spans="2:3" x14ac:dyDescent="0.25">
      <c r="B17" s="49"/>
      <c r="C17" s="50"/>
    </row>
    <row r="20" spans="2:3" ht="30" x14ac:dyDescent="0.25">
      <c r="C20" s="5" t="s">
        <v>16</v>
      </c>
    </row>
    <row r="21" spans="2:3" x14ac:dyDescent="0.25">
      <c r="B21" t="s">
        <v>37</v>
      </c>
      <c r="C21" s="4">
        <f>E52</f>
        <v>905000</v>
      </c>
    </row>
    <row r="22" spans="2:3" x14ac:dyDescent="0.25">
      <c r="B22" t="s">
        <v>5</v>
      </c>
      <c r="C22" s="4">
        <f t="shared" ref="C22" si="2">E54</f>
        <v>100000</v>
      </c>
    </row>
    <row r="23" spans="2:3" ht="15.75" thickBot="1" x14ac:dyDescent="0.3">
      <c r="B23" s="7" t="s">
        <v>14</v>
      </c>
      <c r="C23" s="4">
        <f>C24-C21-C22</f>
        <v>35500</v>
      </c>
    </row>
    <row r="24" spans="2:3" ht="15.75" thickBot="1" x14ac:dyDescent="0.3">
      <c r="B24" s="7"/>
      <c r="C24" s="2">
        <f>E62</f>
        <v>1040500</v>
      </c>
    </row>
    <row r="25" spans="2:3" ht="15.75" thickBot="1" x14ac:dyDescent="0.3">
      <c r="B25" s="7"/>
      <c r="C25" s="4"/>
    </row>
    <row r="26" spans="2:3" ht="15.75" thickBot="1" x14ac:dyDescent="0.3">
      <c r="B26" s="7"/>
      <c r="C26" s="4"/>
    </row>
    <row r="27" spans="2:3" ht="15.75" thickBot="1" x14ac:dyDescent="0.3">
      <c r="B27" s="7"/>
      <c r="C27" s="4"/>
    </row>
    <row r="28" spans="2:3" x14ac:dyDescent="0.25">
      <c r="C28" s="4"/>
    </row>
    <row r="31" spans="2:3" x14ac:dyDescent="0.25">
      <c r="C31" s="4"/>
    </row>
    <row r="34" spans="2:3" x14ac:dyDescent="0.25">
      <c r="C34" s="4"/>
    </row>
    <row r="35" spans="2:3" ht="30" x14ac:dyDescent="0.25">
      <c r="C35" s="3" t="s">
        <v>17</v>
      </c>
    </row>
    <row r="36" spans="2:3" x14ac:dyDescent="0.25">
      <c r="B36" t="s">
        <v>37</v>
      </c>
      <c r="C36" s="4">
        <f>G52</f>
        <v>904900</v>
      </c>
    </row>
    <row r="37" spans="2:3" x14ac:dyDescent="0.25">
      <c r="B37" t="s">
        <v>5</v>
      </c>
      <c r="C37" s="4">
        <f t="shared" ref="C37" si="3">G54</f>
        <v>100000</v>
      </c>
    </row>
    <row r="38" spans="2:3" x14ac:dyDescent="0.25">
      <c r="B38" t="s">
        <v>14</v>
      </c>
      <c r="C38" s="4">
        <f>C39-C36-C37</f>
        <v>35500</v>
      </c>
    </row>
    <row r="39" spans="2:3" ht="15.75" thickBot="1" x14ac:dyDescent="0.3">
      <c r="B39" s="7"/>
      <c r="C39" s="4">
        <f>G62</f>
        <v>1040400</v>
      </c>
    </row>
    <row r="40" spans="2:3" ht="15.75" thickBot="1" x14ac:dyDescent="0.3">
      <c r="B40" s="7"/>
      <c r="C40" s="4"/>
    </row>
    <row r="41" spans="2:3" ht="15.75" thickBot="1" x14ac:dyDescent="0.3">
      <c r="B41" s="7"/>
      <c r="C41" s="4"/>
    </row>
    <row r="42" spans="2:3" ht="15.75" thickBot="1" x14ac:dyDescent="0.3">
      <c r="B42" s="7"/>
      <c r="C42" s="4"/>
    </row>
    <row r="43" spans="2:3" x14ac:dyDescent="0.25">
      <c r="C43" s="4"/>
    </row>
    <row r="44" spans="2:3" x14ac:dyDescent="0.25">
      <c r="C44" s="2"/>
    </row>
    <row r="49" spans="2:8" ht="36.75" thickBot="1" x14ac:dyDescent="0.3">
      <c r="B49" s="46"/>
      <c r="C49" s="6" t="s">
        <v>29</v>
      </c>
      <c r="D49" s="6" t="s">
        <v>30</v>
      </c>
      <c r="E49" s="6" t="s">
        <v>31</v>
      </c>
      <c r="F49" s="6" t="s">
        <v>32</v>
      </c>
      <c r="G49" s="6" t="s">
        <v>33</v>
      </c>
      <c r="H49" s="6" t="s">
        <v>34</v>
      </c>
    </row>
    <row r="50" spans="2:8" ht="16.5" thickTop="1" thickBot="1" x14ac:dyDescent="0.3">
      <c r="B50" s="55" t="s">
        <v>35</v>
      </c>
      <c r="C50" s="56">
        <v>565300</v>
      </c>
      <c r="D50" s="56">
        <v>727800</v>
      </c>
      <c r="E50" s="56">
        <v>905000</v>
      </c>
      <c r="F50" s="56">
        <v>177200</v>
      </c>
      <c r="G50" s="56">
        <v>904900</v>
      </c>
      <c r="H50" s="65">
        <v>-100</v>
      </c>
    </row>
    <row r="51" spans="2:8" ht="15.75" thickBot="1" x14ac:dyDescent="0.3">
      <c r="B51" s="10" t="s">
        <v>36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8">
        <v>0</v>
      </c>
    </row>
    <row r="52" spans="2:8" ht="15.75" thickBot="1" x14ac:dyDescent="0.3">
      <c r="B52" s="12" t="s">
        <v>37</v>
      </c>
      <c r="C52" s="8">
        <v>565300</v>
      </c>
      <c r="D52" s="8">
        <v>727800</v>
      </c>
      <c r="E52" s="8">
        <v>905000</v>
      </c>
      <c r="F52" s="8">
        <v>177200</v>
      </c>
      <c r="G52" s="8">
        <v>904900</v>
      </c>
      <c r="H52" s="15">
        <v>-100</v>
      </c>
    </row>
    <row r="53" spans="2:8" ht="15.75" thickBot="1" x14ac:dyDescent="0.3">
      <c r="B53" s="12" t="s">
        <v>38</v>
      </c>
      <c r="C53" s="11"/>
      <c r="D53" s="67">
        <f>(D52-C52)/C52</f>
        <v>0.2874579869096055</v>
      </c>
      <c r="E53" s="11"/>
      <c r="F53" s="67">
        <f>F52/D52</f>
        <v>0.24347348172574884</v>
      </c>
      <c r="G53" s="11"/>
      <c r="H53" s="68">
        <f>H52/E52</f>
        <v>-1.1049723756906077E-4</v>
      </c>
    </row>
    <row r="54" spans="2:8" ht="15.75" thickBot="1" x14ac:dyDescent="0.3">
      <c r="B54" s="7" t="s">
        <v>5</v>
      </c>
      <c r="C54" s="8">
        <v>5200</v>
      </c>
      <c r="D54" s="8">
        <v>100000</v>
      </c>
      <c r="E54" s="8">
        <v>100000</v>
      </c>
      <c r="F54" s="11">
        <v>0</v>
      </c>
      <c r="G54" s="8">
        <v>100000</v>
      </c>
      <c r="H54" s="15">
        <v>0</v>
      </c>
    </row>
    <row r="55" spans="2:8" ht="15.75" thickBot="1" x14ac:dyDescent="0.3">
      <c r="B55" s="7" t="s">
        <v>39</v>
      </c>
      <c r="C55" s="8">
        <v>4900</v>
      </c>
      <c r="D55" s="8">
        <v>1500</v>
      </c>
      <c r="E55" s="8">
        <v>11000</v>
      </c>
      <c r="F55" s="8">
        <v>9500</v>
      </c>
      <c r="G55" s="8">
        <v>11000</v>
      </c>
      <c r="H55" s="15">
        <v>0</v>
      </c>
    </row>
    <row r="56" spans="2:8" ht="15.75" thickBot="1" x14ac:dyDescent="0.3">
      <c r="B56" s="7" t="s">
        <v>9</v>
      </c>
      <c r="C56" s="11">
        <v>100</v>
      </c>
      <c r="D56" s="8">
        <v>3000</v>
      </c>
      <c r="E56" s="8">
        <v>5000</v>
      </c>
      <c r="F56" s="8">
        <v>2000</v>
      </c>
      <c r="G56" s="8">
        <v>5000</v>
      </c>
      <c r="H56" s="15">
        <v>0</v>
      </c>
    </row>
    <row r="57" spans="2:8" ht="15.75" thickBot="1" x14ac:dyDescent="0.3">
      <c r="B57" s="7" t="s">
        <v>13</v>
      </c>
      <c r="C57" s="8">
        <v>1600</v>
      </c>
      <c r="D57" s="8">
        <v>1500</v>
      </c>
      <c r="E57" s="8">
        <v>4000</v>
      </c>
      <c r="F57" s="8">
        <v>2500</v>
      </c>
      <c r="G57" s="8">
        <v>4000</v>
      </c>
      <c r="H57" s="15">
        <v>0</v>
      </c>
    </row>
    <row r="58" spans="2:8" ht="15.75" thickBot="1" x14ac:dyDescent="0.3">
      <c r="B58" s="7" t="s">
        <v>7</v>
      </c>
      <c r="C58" s="8">
        <v>1000</v>
      </c>
      <c r="D58" s="8">
        <v>1500</v>
      </c>
      <c r="E58" s="8">
        <v>4000</v>
      </c>
      <c r="F58" s="8">
        <v>2500</v>
      </c>
      <c r="G58" s="8">
        <v>4000</v>
      </c>
      <c r="H58" s="15">
        <v>0</v>
      </c>
    </row>
    <row r="59" spans="2:8" ht="15.75" thickBot="1" x14ac:dyDescent="0.3">
      <c r="B59" s="7" t="s">
        <v>6</v>
      </c>
      <c r="C59" s="11">
        <v>700</v>
      </c>
      <c r="D59" s="8">
        <v>3500</v>
      </c>
      <c r="E59" s="8">
        <v>3500</v>
      </c>
      <c r="F59" s="11">
        <v>0</v>
      </c>
      <c r="G59" s="8">
        <v>3500</v>
      </c>
      <c r="H59" s="15">
        <v>0</v>
      </c>
    </row>
    <row r="60" spans="2:8" ht="15.75" thickBot="1" x14ac:dyDescent="0.3">
      <c r="B60" s="7" t="s">
        <v>73</v>
      </c>
      <c r="C60" s="11">
        <v>500</v>
      </c>
      <c r="D60" s="8">
        <v>3500</v>
      </c>
      <c r="E60" s="8">
        <v>3500</v>
      </c>
      <c r="F60" s="11">
        <v>0</v>
      </c>
      <c r="G60" s="8">
        <v>3500</v>
      </c>
      <c r="H60" s="15">
        <v>0</v>
      </c>
    </row>
    <row r="61" spans="2:8" ht="15.75" thickBot="1" x14ac:dyDescent="0.3">
      <c r="B61" s="7" t="s">
        <v>14</v>
      </c>
      <c r="C61" s="8">
        <v>1500</v>
      </c>
      <c r="D61" s="8">
        <v>4100</v>
      </c>
      <c r="E61" s="8">
        <v>4500</v>
      </c>
      <c r="F61" s="11">
        <v>400</v>
      </c>
      <c r="G61" s="8">
        <v>4500</v>
      </c>
      <c r="H61" s="15">
        <v>0</v>
      </c>
    </row>
    <row r="62" spans="2:8" ht="15.75" thickBot="1" x14ac:dyDescent="0.3">
      <c r="B62" s="12" t="s">
        <v>40</v>
      </c>
      <c r="C62" s="16">
        <v>580800</v>
      </c>
      <c r="D62" s="16">
        <v>846400</v>
      </c>
      <c r="E62" s="16">
        <v>1040500</v>
      </c>
      <c r="F62" s="16">
        <v>194100</v>
      </c>
      <c r="G62" s="16">
        <v>1040400</v>
      </c>
      <c r="H62" s="66">
        <v>-100</v>
      </c>
    </row>
    <row r="63" spans="2:8" ht="15.75" thickBot="1" x14ac:dyDescent="0.3">
      <c r="B63" s="18" t="s">
        <v>38</v>
      </c>
      <c r="C63" s="11"/>
      <c r="D63" s="13">
        <v>0.45700000000000002</v>
      </c>
      <c r="E63" s="11"/>
      <c r="F63" s="13">
        <v>0.22900000000000001</v>
      </c>
      <c r="G63" s="11"/>
      <c r="H63" s="14">
        <v>0</v>
      </c>
    </row>
    <row r="64" spans="2:8" x14ac:dyDescent="0.25">
      <c r="B64" s="19" t="s">
        <v>41</v>
      </c>
    </row>
    <row r="66" spans="2:7" ht="15" customHeight="1" x14ac:dyDescent="0.25">
      <c r="B66" s="74"/>
      <c r="C66" s="29" t="s">
        <v>42</v>
      </c>
      <c r="D66" s="29" t="s">
        <v>25</v>
      </c>
      <c r="E66" s="76" t="s">
        <v>32</v>
      </c>
      <c r="F66" s="29" t="s">
        <v>26</v>
      </c>
      <c r="G66" s="78" t="s">
        <v>34</v>
      </c>
    </row>
    <row r="67" spans="2:7" ht="15.75" thickBot="1" x14ac:dyDescent="0.3">
      <c r="B67" s="75"/>
      <c r="C67" s="30" t="s">
        <v>43</v>
      </c>
      <c r="D67" s="30" t="s">
        <v>43</v>
      </c>
      <c r="E67" s="77"/>
      <c r="F67" s="30" t="s">
        <v>43</v>
      </c>
      <c r="G67" s="80"/>
    </row>
    <row r="68" spans="2:7" ht="16.5" thickTop="1" thickBot="1" x14ac:dyDescent="0.3">
      <c r="B68" s="7" t="s">
        <v>1</v>
      </c>
      <c r="C68" s="31">
        <v>3269400</v>
      </c>
      <c r="D68" s="31">
        <v>4025200</v>
      </c>
      <c r="E68" s="31">
        <v>755800</v>
      </c>
      <c r="F68" s="31">
        <v>4068700</v>
      </c>
      <c r="G68" s="32">
        <v>55500</v>
      </c>
    </row>
    <row r="69" spans="2:7" ht="15.75" thickBot="1" x14ac:dyDescent="0.3">
      <c r="B69" s="34" t="s">
        <v>74</v>
      </c>
      <c r="C69" s="35">
        <v>2187500</v>
      </c>
      <c r="D69" s="35">
        <v>2261200</v>
      </c>
      <c r="E69" s="35">
        <v>73700</v>
      </c>
      <c r="F69" s="35">
        <v>2293100</v>
      </c>
      <c r="G69" s="36">
        <v>31900</v>
      </c>
    </row>
    <row r="70" spans="2:7" ht="15.75" thickBot="1" x14ac:dyDescent="0.3">
      <c r="B70" s="7" t="s">
        <v>75</v>
      </c>
      <c r="C70" s="31">
        <v>5984200</v>
      </c>
      <c r="D70" s="31">
        <v>6080600</v>
      </c>
      <c r="E70" s="31">
        <v>96400</v>
      </c>
      <c r="F70" s="31">
        <v>6084500</v>
      </c>
      <c r="G70" s="32">
        <v>3900</v>
      </c>
    </row>
    <row r="71" spans="2:7" ht="15.75" thickBot="1" x14ac:dyDescent="0.3">
      <c r="B71" s="7" t="s">
        <v>76</v>
      </c>
      <c r="C71" s="31">
        <v>5015400</v>
      </c>
      <c r="D71" s="31">
        <v>5516900</v>
      </c>
      <c r="E71" s="31">
        <v>501500</v>
      </c>
      <c r="F71" s="31">
        <v>5601800</v>
      </c>
      <c r="G71" s="32">
        <v>84900</v>
      </c>
    </row>
    <row r="72" spans="2:7" ht="15.75" thickBot="1" x14ac:dyDescent="0.3">
      <c r="B72" s="12" t="s">
        <v>40</v>
      </c>
      <c r="C72" s="37">
        <v>16456400</v>
      </c>
      <c r="D72" s="37">
        <v>17883900</v>
      </c>
      <c r="E72" s="37">
        <v>1427500</v>
      </c>
      <c r="F72" s="37">
        <v>18048100</v>
      </c>
      <c r="G72" s="38">
        <v>164200</v>
      </c>
    </row>
  </sheetData>
  <mergeCells count="3">
    <mergeCell ref="B66:B67"/>
    <mergeCell ref="E66:E67"/>
    <mergeCell ref="G66:G67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New Budget Document</Section>
    <ParentListItemID xmlns="647b500e-2e54-493e-9891-abb9c04223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D49DDD-8495-47E6-AD9C-4634D93FF593}"/>
</file>

<file path=customXml/itemProps2.xml><?xml version="1.0" encoding="utf-8"?>
<ds:datastoreItem xmlns:ds="http://schemas.openxmlformats.org/officeDocument/2006/customXml" ds:itemID="{AC512828-00A4-46A2-8595-08B8BD127488}"/>
</file>

<file path=customXml/itemProps3.xml><?xml version="1.0" encoding="utf-8"?>
<ds:datastoreItem xmlns:ds="http://schemas.openxmlformats.org/officeDocument/2006/customXml" ds:itemID="{743004CE-B61C-49AA-9B65-FA1D3DA08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WSO</vt:lpstr>
      <vt:lpstr>WRM</vt:lpstr>
      <vt:lpstr>CFO</vt:lpstr>
      <vt:lpstr>HR</vt:lpstr>
      <vt:lpstr>ENG</vt:lpstr>
      <vt:lpstr>RPDM</vt:lpstr>
      <vt:lpstr>Ext Aff</vt:lpstr>
      <vt:lpstr>BT</vt:lpstr>
      <vt:lpstr>Ethics</vt:lpstr>
      <vt:lpstr>Audit</vt:lpstr>
      <vt:lpstr>GM</vt:lpstr>
      <vt:lpstr>Legal</vt:lpstr>
      <vt:lpstr>Sheet4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budget book charts</dc:title>
  <dc:creator>u07961</dc:creator>
  <cp:lastModifiedBy>u07961</cp:lastModifiedBy>
  <dcterms:created xsi:type="dcterms:W3CDTF">2015-03-04T23:40:28Z</dcterms:created>
  <dcterms:modified xsi:type="dcterms:W3CDTF">2015-12-14T17:44:44Z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