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75" yWindow="54" windowWidth="18190" windowHeight="11561" tabRatio="949"/>
  </bookViews>
  <sheets>
    <sheet name="EBE Phase II Table 8-1" sheetId="22" r:id="rId1"/>
    <sheet name="EBE Payments (ITD 1988-2016)" sheetId="19" r:id="rId2"/>
    <sheet name="EBE Payments (2016 SOC)" sheetId="15" r:id="rId3"/>
    <sheet name="EBE (BTables Projection)" sheetId="2" r:id="rId4"/>
    <sheet name="EBE (MWD Projection)" sheetId="14" r:id="rId5"/>
    <sheet name="Supporting Docs--&gt;&gt;" sheetId="13" r:id="rId6"/>
    <sheet name="B29-2015" sheetId="9" r:id="rId7"/>
    <sheet name="B30-2015" sheetId="10" r:id="rId8"/>
    <sheet name="B31-2015" sheetId="11" r:id="rId9"/>
    <sheet name="Lib_SWP" sheetId="12" r:id="rId10"/>
    <sheet name="2016 SOC Att 1-3" sheetId="16" r:id="rId11"/>
    <sheet name="2016 SOC Att 4E" sheetId="20" r:id="rId12"/>
    <sheet name="2016 SOC 4F" sheetId="21" r:id="rId13"/>
    <sheet name="Table 8-1" sheetId="23" r:id="rId14"/>
  </sheets>
  <externalReferences>
    <externalReference r:id="rId15"/>
    <externalReference r:id="rId16"/>
    <externalReference r:id="rId17"/>
  </externalReferences>
  <definedNames>
    <definedName name="_Fill" localSheetId="4" hidden="1">[1]B20B!#REF!</definedName>
    <definedName name="_Fill" localSheetId="2" hidden="1">[1]B20B!#REF!</definedName>
    <definedName name="_Fill" localSheetId="1" hidden="1">[1]B20B!#REF!</definedName>
    <definedName name="_Fill" localSheetId="0" hidden="1">[1]B20B!#REF!</definedName>
    <definedName name="_Fill" hidden="1">[1]B20B!#REF!</definedName>
    <definedName name="billyr">[1]Factor!$F$102</definedName>
    <definedName name="Date">'[2]Coastpower$'!$I$61</definedName>
    <definedName name="file">'[2]Coastpower$'!$B$61</definedName>
    <definedName name="Incremental_Cap_DWR" localSheetId="4">#REF!</definedName>
    <definedName name="Incremental_Cap_DWR" localSheetId="2">#REF!</definedName>
    <definedName name="Incremental_Cap_DWR" localSheetId="1">#REF!</definedName>
    <definedName name="Incremental_Cap_DWR" localSheetId="0">#REF!</definedName>
    <definedName name="Incremental_Cap_DWR">#REF!</definedName>
    <definedName name="Incremental_Min_DWR" localSheetId="4">#REF!</definedName>
    <definedName name="Incremental_Min_DWR" localSheetId="2">#REF!</definedName>
    <definedName name="Incremental_Min_DWR" localSheetId="1">#REF!</definedName>
    <definedName name="Incremental_Min_DWR" localSheetId="0">#REF!</definedName>
    <definedName name="Incremental_Min_DWR">#REF!</definedName>
    <definedName name="oldnew" localSheetId="4">[1]Comparison!#REF!</definedName>
    <definedName name="oldnew" localSheetId="2">[1]Comparison!#REF!</definedName>
    <definedName name="oldnew" localSheetId="1">[1]Comparison!#REF!</definedName>
    <definedName name="oldnew" localSheetId="0">[1]Comparison!#REF!</definedName>
    <definedName name="oldnew">[1]Comparison!#REF!</definedName>
    <definedName name="Page1" localSheetId="4">'EBE (MWD Projection)'!#REF!</definedName>
    <definedName name="Page1" localSheetId="2">'EBE Payments (2016 SOC)'!#REF!</definedName>
    <definedName name="Page1" localSheetId="1">'EBE Payments (ITD 1988-2016)'!#REF!</definedName>
    <definedName name="Page1" localSheetId="0">'EBE Phase II Table 8-1'!#REF!</definedName>
    <definedName name="Page1">'EBE (BTables Projection)'!#REF!</definedName>
    <definedName name="Page2" localSheetId="4">'EBE (MWD Projection)'!$B$3:$F$27</definedName>
    <definedName name="Page2" localSheetId="2">'EBE Payments (2016 SOC)'!$B$3:$F$28</definedName>
    <definedName name="Page2" localSheetId="1">'EBE Payments (ITD 1988-2016)'!$B$3:$F$37</definedName>
    <definedName name="Page2" localSheetId="0">'EBE Phase II Table 8-1'!$B$3:$P$44</definedName>
    <definedName name="Page2">'EBE (BTables Projection)'!$B$3:$F$27</definedName>
    <definedName name="PIR">[1]Factor!$F$101</definedName>
    <definedName name="_xlnm.Print_Area" localSheetId="6">'B29-2015'!$B$2:$J$92</definedName>
    <definedName name="_xlnm.Print_Area" localSheetId="7">'B30-2015'!$B$2:$J$89</definedName>
    <definedName name="_xlnm.Print_Area" localSheetId="8">'B31-2015'!$B$2:$J$89</definedName>
    <definedName name="_xlnm.Print_Area" localSheetId="3">'EBE (BTables Projection)'!#REF!</definedName>
    <definedName name="_xlnm.Print_Area" localSheetId="4">'EBE (MWD Projection)'!#REF!</definedName>
    <definedName name="_xlnm.Print_Area" localSheetId="2">'EBE Payments (2016 SOC)'!#REF!</definedName>
    <definedName name="_xlnm.Print_Area" localSheetId="1">'EBE Payments (ITD 1988-2016)'!#REF!</definedName>
    <definedName name="_xlnm.Print_Area" localSheetId="0">'EBE Phase II Table 8-1'!#REF!</definedName>
    <definedName name="_xlnm.Print_Area" localSheetId="9">Lib_SWP!$C$15:$Z$280</definedName>
    <definedName name="Print_Area1" localSheetId="4">#REF!</definedName>
    <definedName name="Print_Area1" localSheetId="2">#REF!</definedName>
    <definedName name="Print_Area1" localSheetId="1">#REF!</definedName>
    <definedName name="Print_Area1" localSheetId="0">#REF!</definedName>
    <definedName name="Print_Area1">#REF!</definedName>
    <definedName name="print_area2" localSheetId="4">#REF!</definedName>
    <definedName name="print_area2" localSheetId="2">#REF!</definedName>
    <definedName name="print_area2" localSheetId="1">#REF!</definedName>
    <definedName name="print_area2" localSheetId="0">#REF!</definedName>
    <definedName name="print_area2">#REF!</definedName>
    <definedName name="_xlnm.Print_Titles" localSheetId="9">Lib_SWP!$H:$I</definedName>
    <definedName name="PW_YR">'[2]Coastpower$'!$C$66</definedName>
    <definedName name="RJ_Budget_Year">[3]Control!$H$12</definedName>
    <definedName name="RJ_COS_Year">'[3]COS Engine'!$H$5</definedName>
    <definedName name="RJ_EBEC" localSheetId="9">Lib_SWP!$D$193</definedName>
    <definedName name="RJ_EBEC">#REF!</definedName>
    <definedName name="RJ_ErrorCheck_Engine" localSheetId="4">[3]CHECKS!#REF!</definedName>
    <definedName name="RJ_ErrorCheck_Engine" localSheetId="2">[3]CHECKS!#REF!</definedName>
    <definedName name="RJ_ErrorCheck_Engine" localSheetId="1">[3]CHECKS!#REF!</definedName>
    <definedName name="RJ_ErrorCheck_Engine" localSheetId="0">[3]CHECKS!#REF!</definedName>
    <definedName name="RJ_ErrorCheck_Engine">[3]CHECKS!#REF!</definedName>
    <definedName name="RJ_GoalSeek_Error">[3]CurrentYear!$U$8</definedName>
    <definedName name="RJ_GoalSeek_Interest">[3]CurrentYear!$U$9</definedName>
    <definedName name="RJ_Rate_Mode">[3]SetRates!$N$4</definedName>
    <definedName name="RJ_Rate_Solver2_Goal" localSheetId="4">[3]SetRates!#REF!</definedName>
    <definedName name="RJ_Rate_Solver2_Goal" localSheetId="2">[3]SetRates!#REF!</definedName>
    <definedName name="RJ_Rate_Solver2_Goal" localSheetId="1">[3]SetRates!#REF!</definedName>
    <definedName name="RJ_Rate_Solver2_Goal" localSheetId="0">[3]SetRates!#REF!</definedName>
    <definedName name="RJ_Rate_Solver2_Goal">[3]SetRates!#REF!</definedName>
    <definedName name="RJ_SWP_COS_Capital" localSheetId="4">#REF!</definedName>
    <definedName name="RJ_SWP_COS_Capital" localSheetId="2">#REF!</definedName>
    <definedName name="RJ_SWP_COS_Capital" localSheetId="1">#REF!</definedName>
    <definedName name="RJ_SWP_COS_Capital" localSheetId="0">#REF!</definedName>
    <definedName name="RJ_SWP_COS_Capital" localSheetId="9">Lib_SWP!#REF!</definedName>
    <definedName name="RJ_SWP_COS_Capital">#REF!</definedName>
    <definedName name="RJ_SWP_COS_OM" localSheetId="4">#REF!</definedName>
    <definedName name="RJ_SWP_COS_OM" localSheetId="2">#REF!</definedName>
    <definedName name="RJ_SWP_COS_OM" localSheetId="1">#REF!</definedName>
    <definedName name="RJ_SWP_COS_OM" localSheetId="0">#REF!</definedName>
    <definedName name="RJ_SWP_COS_OM" localSheetId="9">Lib_SWP!#REF!</definedName>
    <definedName name="RJ_SWP_COS_OM">#REF!</definedName>
  </definedNames>
  <calcPr calcId="145621"/>
</workbook>
</file>

<file path=xl/calcChain.xml><?xml version="1.0" encoding="utf-8"?>
<calcChain xmlns="http://schemas.openxmlformats.org/spreadsheetml/2006/main">
  <c r="N41" i="22" l="1"/>
  <c r="N43" i="22" s="1"/>
  <c r="O39" i="22"/>
  <c r="N39" i="22"/>
  <c r="L39" i="22"/>
  <c r="K39" i="22"/>
  <c r="K41" i="22" s="1"/>
  <c r="I39" i="22"/>
  <c r="H39" i="22"/>
  <c r="H41" i="22" s="1"/>
  <c r="H43" i="22" l="1"/>
  <c r="K43" i="22"/>
  <c r="E27" i="14"/>
  <c r="D27" i="14"/>
  <c r="C27" i="14"/>
  <c r="AP200" i="12"/>
  <c r="AP193" i="12"/>
  <c r="E35" i="19" l="1"/>
  <c r="D35" i="19"/>
  <c r="C35" i="19"/>
  <c r="B35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B34" i="19"/>
  <c r="B32" i="19"/>
  <c r="B33" i="19"/>
  <c r="B27" i="19"/>
  <c r="B28" i="19"/>
  <c r="B29" i="19"/>
  <c r="B30" i="19" s="1"/>
  <c r="B31" i="19" s="1"/>
  <c r="C37" i="19"/>
  <c r="D37" i="19"/>
  <c r="B8" i="19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E7" i="19"/>
  <c r="E28" i="15"/>
  <c r="D28" i="15"/>
  <c r="C2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8" i="15"/>
  <c r="E7" i="15"/>
  <c r="C7" i="15"/>
  <c r="B8" i="15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AP190" i="12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C7" i="2"/>
  <c r="C8" i="2"/>
  <c r="C9" i="2"/>
  <c r="E9" i="2" s="1"/>
  <c r="C10" i="2"/>
  <c r="E10" i="2" s="1"/>
  <c r="C11" i="2"/>
  <c r="C12" i="2"/>
  <c r="C13" i="2"/>
  <c r="C14" i="2"/>
  <c r="C15" i="2"/>
  <c r="C16" i="2"/>
  <c r="C17" i="2"/>
  <c r="E17" i="2" s="1"/>
  <c r="C18" i="2"/>
  <c r="E18" i="2" s="1"/>
  <c r="C19" i="2"/>
  <c r="C20" i="2"/>
  <c r="C21" i="2"/>
  <c r="C22" i="2"/>
  <c r="C23" i="2"/>
  <c r="E23" i="2" s="1"/>
  <c r="C24" i="2"/>
  <c r="C25" i="2"/>
  <c r="E25" i="2" s="1"/>
  <c r="V240" i="12"/>
  <c r="V239" i="12"/>
  <c r="V238" i="12"/>
  <c r="V237" i="12"/>
  <c r="V236" i="12"/>
  <c r="V235" i="12"/>
  <c r="V234" i="12"/>
  <c r="V233" i="12"/>
  <c r="V232" i="12"/>
  <c r="V231" i="12"/>
  <c r="V230" i="12"/>
  <c r="V229" i="12"/>
  <c r="V228" i="12"/>
  <c r="V227" i="12"/>
  <c r="V226" i="12"/>
  <c r="V225" i="12"/>
  <c r="V224" i="12"/>
  <c r="V223" i="12"/>
  <c r="V222" i="12"/>
  <c r="V89" i="12" s="1"/>
  <c r="V221" i="12"/>
  <c r="V220" i="12"/>
  <c r="V219" i="12"/>
  <c r="V218" i="12"/>
  <c r="V217" i="12"/>
  <c r="V216" i="12"/>
  <c r="V215" i="12"/>
  <c r="V214" i="12"/>
  <c r="V84" i="12" s="1"/>
  <c r="V213" i="12"/>
  <c r="V212" i="12"/>
  <c r="V211" i="12"/>
  <c r="V210" i="12"/>
  <c r="V209" i="12"/>
  <c r="V208" i="12"/>
  <c r="V207" i="12"/>
  <c r="V206" i="12"/>
  <c r="V78" i="12" s="1"/>
  <c r="V205" i="12"/>
  <c r="V204" i="12"/>
  <c r="V203" i="12"/>
  <c r="V202" i="12"/>
  <c r="V201" i="12"/>
  <c r="V200" i="12"/>
  <c r="V199" i="12"/>
  <c r="V198" i="12"/>
  <c r="V82" i="12" s="1"/>
  <c r="V197" i="12"/>
  <c r="V196" i="12"/>
  <c r="V195" i="12"/>
  <c r="V194" i="12"/>
  <c r="V193" i="12"/>
  <c r="V192" i="12"/>
  <c r="V191" i="12"/>
  <c r="AJ190" i="12"/>
  <c r="AJ116" i="12" s="1"/>
  <c r="AI190" i="12"/>
  <c r="AH190" i="12"/>
  <c r="AG190" i="12"/>
  <c r="AG116" i="12" s="1"/>
  <c r="AF190" i="12"/>
  <c r="AE190" i="12"/>
  <c r="AE116" i="12" s="1"/>
  <c r="AD190" i="12"/>
  <c r="AC190" i="12"/>
  <c r="AB190" i="12"/>
  <c r="AB116" i="12" s="1"/>
  <c r="AA190" i="12"/>
  <c r="Z190" i="12"/>
  <c r="Y190" i="12"/>
  <c r="Y116" i="12" s="1"/>
  <c r="X190" i="12"/>
  <c r="W190" i="12"/>
  <c r="W116" i="12" s="1"/>
  <c r="U190" i="12"/>
  <c r="T190" i="12"/>
  <c r="S190" i="12"/>
  <c r="R190" i="12"/>
  <c r="Q190" i="12"/>
  <c r="P190" i="12"/>
  <c r="O190" i="12"/>
  <c r="N190" i="12"/>
  <c r="M190" i="12"/>
  <c r="L190" i="12"/>
  <c r="K190" i="12"/>
  <c r="V168" i="12"/>
  <c r="V167" i="12"/>
  <c r="W131" i="12" s="1"/>
  <c r="V166" i="12"/>
  <c r="V165" i="12"/>
  <c r="V164" i="12"/>
  <c r="V163" i="12"/>
  <c r="AJ162" i="12"/>
  <c r="AI162" i="12"/>
  <c r="AH162" i="12"/>
  <c r="AG162" i="12"/>
  <c r="AF162" i="12"/>
  <c r="AE162" i="12"/>
  <c r="AD162" i="12"/>
  <c r="AC162" i="12"/>
  <c r="AB162" i="12"/>
  <c r="AA162" i="12"/>
  <c r="Z162" i="12"/>
  <c r="Y162" i="12"/>
  <c r="X162" i="12"/>
  <c r="W162" i="12"/>
  <c r="U162" i="12"/>
  <c r="T162" i="12"/>
  <c r="S162" i="12"/>
  <c r="R162" i="12"/>
  <c r="Q162" i="12"/>
  <c r="P162" i="12"/>
  <c r="O162" i="12"/>
  <c r="N162" i="12"/>
  <c r="M162" i="12"/>
  <c r="L162" i="12"/>
  <c r="K162" i="12"/>
  <c r="AI157" i="12"/>
  <c r="AE157" i="12"/>
  <c r="AD157" i="12"/>
  <c r="AA157" i="12"/>
  <c r="Y157" i="12"/>
  <c r="W157" i="12"/>
  <c r="AJ156" i="12"/>
  <c r="AJ130" i="12" s="1"/>
  <c r="AI156" i="12"/>
  <c r="AI148" i="12" s="1"/>
  <c r="AH156" i="12"/>
  <c r="AG156" i="12"/>
  <c r="AF156" i="12"/>
  <c r="AE156" i="12"/>
  <c r="AD156" i="12"/>
  <c r="AE150" i="12" s="1"/>
  <c r="AC156" i="12"/>
  <c r="AB156" i="12"/>
  <c r="AB130" i="12" s="1"/>
  <c r="AA156" i="12"/>
  <c r="AA148" i="12" s="1"/>
  <c r="Z156" i="12"/>
  <c r="Y156" i="12"/>
  <c r="X156" i="12"/>
  <c r="W156" i="12"/>
  <c r="B155" i="12"/>
  <c r="AJ150" i="12"/>
  <c r="AF150" i="12"/>
  <c r="AD150" i="12"/>
  <c r="AB150" i="12"/>
  <c r="Z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I150" i="12"/>
  <c r="E150" i="12"/>
  <c r="AJ149" i="12"/>
  <c r="AF149" i="12"/>
  <c r="AE149" i="12"/>
  <c r="AB149" i="12"/>
  <c r="Z149" i="12"/>
  <c r="X149" i="12"/>
  <c r="W149" i="12"/>
  <c r="V149" i="12"/>
  <c r="U149" i="12"/>
  <c r="T149" i="12"/>
  <c r="S149" i="12"/>
  <c r="R149" i="12"/>
  <c r="Q149" i="12"/>
  <c r="P149" i="12"/>
  <c r="O149" i="12"/>
  <c r="N149" i="12"/>
  <c r="M149" i="12"/>
  <c r="I149" i="12"/>
  <c r="E149" i="12"/>
  <c r="AJ148" i="12"/>
  <c r="AH148" i="12"/>
  <c r="AE148" i="12"/>
  <c r="AD148" i="12"/>
  <c r="AC148" i="12"/>
  <c r="AB148" i="12"/>
  <c r="Z148" i="12"/>
  <c r="W148" i="12"/>
  <c r="V148" i="12"/>
  <c r="U148" i="12"/>
  <c r="T148" i="12"/>
  <c r="S148" i="12"/>
  <c r="R148" i="12"/>
  <c r="Q148" i="12"/>
  <c r="P148" i="12"/>
  <c r="O148" i="12"/>
  <c r="N148" i="12"/>
  <c r="M148" i="12"/>
  <c r="I148" i="12"/>
  <c r="E148" i="12"/>
  <c r="AJ147" i="12"/>
  <c r="AI147" i="12"/>
  <c r="AF147" i="12"/>
  <c r="AE147" i="12"/>
  <c r="AD147" i="12"/>
  <c r="AB147" i="12"/>
  <c r="AA147" i="12"/>
  <c r="X147" i="12"/>
  <c r="W147" i="12"/>
  <c r="V147" i="12"/>
  <c r="U147" i="12"/>
  <c r="T147" i="12"/>
  <c r="S147" i="12"/>
  <c r="R147" i="12"/>
  <c r="Q147" i="12"/>
  <c r="P147" i="12"/>
  <c r="O147" i="12"/>
  <c r="N147" i="12"/>
  <c r="M147" i="12"/>
  <c r="I147" i="12"/>
  <c r="E147" i="12"/>
  <c r="AJ146" i="12"/>
  <c r="AG146" i="12"/>
  <c r="AF146" i="12"/>
  <c r="AD146" i="12"/>
  <c r="AB146" i="12"/>
  <c r="Z146" i="12"/>
  <c r="X146" i="12"/>
  <c r="W146" i="12"/>
  <c r="V146" i="12"/>
  <c r="U146" i="12"/>
  <c r="T146" i="12"/>
  <c r="S146" i="12"/>
  <c r="R146" i="12"/>
  <c r="Q146" i="12"/>
  <c r="P146" i="12"/>
  <c r="O146" i="12"/>
  <c r="N146" i="12"/>
  <c r="M146" i="12"/>
  <c r="I146" i="12"/>
  <c r="E146" i="12"/>
  <c r="AJ145" i="12"/>
  <c r="AI145" i="12"/>
  <c r="AF145" i="12"/>
  <c r="AE145" i="12"/>
  <c r="AB145" i="12"/>
  <c r="Z145" i="12"/>
  <c r="X145" i="12"/>
  <c r="W145" i="12"/>
  <c r="V145" i="12"/>
  <c r="U145" i="12"/>
  <c r="T145" i="12"/>
  <c r="S145" i="12"/>
  <c r="R145" i="12"/>
  <c r="Q145" i="12"/>
  <c r="P145" i="12"/>
  <c r="O145" i="12"/>
  <c r="N145" i="12"/>
  <c r="M145" i="12"/>
  <c r="I145" i="12"/>
  <c r="E145" i="12"/>
  <c r="AJ144" i="12"/>
  <c r="AH144" i="12"/>
  <c r="AG144" i="12"/>
  <c r="AF144" i="12"/>
  <c r="AE144" i="12"/>
  <c r="AD144" i="12"/>
  <c r="AC144" i="12"/>
  <c r="AB144" i="12"/>
  <c r="X144" i="12"/>
  <c r="W144" i="12"/>
  <c r="V144" i="12"/>
  <c r="U144" i="12"/>
  <c r="T144" i="12"/>
  <c r="S144" i="12"/>
  <c r="R144" i="12"/>
  <c r="Q144" i="12"/>
  <c r="P144" i="12"/>
  <c r="O144" i="12"/>
  <c r="N144" i="12"/>
  <c r="M144" i="12"/>
  <c r="I144" i="12"/>
  <c r="E144" i="12"/>
  <c r="AJ143" i="12"/>
  <c r="AI143" i="12"/>
  <c r="AH143" i="12"/>
  <c r="AF143" i="12"/>
  <c r="AE143" i="12"/>
  <c r="AD143" i="12"/>
  <c r="AB143" i="12"/>
  <c r="Z143" i="12"/>
  <c r="Y143" i="12"/>
  <c r="X143" i="12"/>
  <c r="W143" i="12"/>
  <c r="V143" i="12"/>
  <c r="U143" i="12"/>
  <c r="T143" i="12"/>
  <c r="S143" i="12"/>
  <c r="R143" i="12"/>
  <c r="Q143" i="12"/>
  <c r="P143" i="12"/>
  <c r="O143" i="12"/>
  <c r="N143" i="12"/>
  <c r="M143" i="12"/>
  <c r="I143" i="12"/>
  <c r="E143" i="12"/>
  <c r="AJ142" i="12"/>
  <c r="AI142" i="12"/>
  <c r="AF142" i="12"/>
  <c r="AD142" i="12"/>
  <c r="AC142" i="12"/>
  <c r="AB142" i="12"/>
  <c r="AA142" i="12"/>
  <c r="Z142" i="12"/>
  <c r="X142" i="12"/>
  <c r="W142" i="12"/>
  <c r="V142" i="12"/>
  <c r="U142" i="12"/>
  <c r="T142" i="12"/>
  <c r="S142" i="12"/>
  <c r="R142" i="12"/>
  <c r="Q142" i="12"/>
  <c r="P142" i="12"/>
  <c r="O142" i="12"/>
  <c r="N142" i="12"/>
  <c r="M142" i="12"/>
  <c r="I142" i="12"/>
  <c r="E142" i="12"/>
  <c r="AJ141" i="12"/>
  <c r="AI141" i="12"/>
  <c r="AF141" i="12"/>
  <c r="AE141" i="12"/>
  <c r="AD141" i="12"/>
  <c r="AB141" i="12"/>
  <c r="AA141" i="12"/>
  <c r="X141" i="12"/>
  <c r="W141" i="12"/>
  <c r="V141" i="12"/>
  <c r="U141" i="12"/>
  <c r="T141" i="12"/>
  <c r="S141" i="12"/>
  <c r="R141" i="12"/>
  <c r="Q141" i="12"/>
  <c r="P141" i="12"/>
  <c r="O141" i="12"/>
  <c r="N141" i="12"/>
  <c r="M141" i="12"/>
  <c r="I141" i="12"/>
  <c r="E141" i="12"/>
  <c r="AJ140" i="12"/>
  <c r="AF140" i="12"/>
  <c r="AE140" i="12"/>
  <c r="AD140" i="12"/>
  <c r="AB140" i="12"/>
  <c r="Z140" i="12"/>
  <c r="X140" i="12"/>
  <c r="W140" i="12"/>
  <c r="V140" i="12"/>
  <c r="U140" i="12"/>
  <c r="T140" i="12"/>
  <c r="S140" i="12"/>
  <c r="R140" i="12"/>
  <c r="Q140" i="12"/>
  <c r="P140" i="12"/>
  <c r="O140" i="12"/>
  <c r="N140" i="12"/>
  <c r="M140" i="12"/>
  <c r="I140" i="12"/>
  <c r="E140" i="12"/>
  <c r="AJ139" i="12"/>
  <c r="AI139" i="12"/>
  <c r="AG139" i="12"/>
  <c r="AF139" i="12"/>
  <c r="AE139" i="12"/>
  <c r="AB139" i="12"/>
  <c r="AA139" i="12"/>
  <c r="X139" i="12"/>
  <c r="W139" i="12"/>
  <c r="V139" i="12"/>
  <c r="U139" i="12"/>
  <c r="T139" i="12"/>
  <c r="S139" i="12"/>
  <c r="R139" i="12"/>
  <c r="Q139" i="12"/>
  <c r="P139" i="12"/>
  <c r="O139" i="12"/>
  <c r="N139" i="12"/>
  <c r="M139" i="12"/>
  <c r="I139" i="12"/>
  <c r="E139" i="12"/>
  <c r="AJ138" i="12"/>
  <c r="AI138" i="12"/>
  <c r="AH138" i="12"/>
  <c r="AF138" i="12"/>
  <c r="AC138" i="12"/>
  <c r="AB138" i="12"/>
  <c r="AA138" i="12"/>
  <c r="Y138" i="12"/>
  <c r="X138" i="12"/>
  <c r="W138" i="12"/>
  <c r="V138" i="12"/>
  <c r="U138" i="12"/>
  <c r="T138" i="12"/>
  <c r="S138" i="12"/>
  <c r="R138" i="12"/>
  <c r="Q138" i="12"/>
  <c r="Q126" i="12" s="1"/>
  <c r="Q117" i="12" s="1"/>
  <c r="P138" i="12"/>
  <c r="O138" i="12"/>
  <c r="N138" i="12"/>
  <c r="M138" i="12"/>
  <c r="I138" i="12"/>
  <c r="E138" i="12"/>
  <c r="AJ137" i="12"/>
  <c r="AI137" i="12"/>
  <c r="AF137" i="12"/>
  <c r="AE137" i="12"/>
  <c r="AD137" i="12"/>
  <c r="AC137" i="12"/>
  <c r="AB137" i="12"/>
  <c r="AA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I137" i="12"/>
  <c r="E137" i="12"/>
  <c r="AJ136" i="12"/>
  <c r="AF136" i="12"/>
  <c r="AE136" i="12"/>
  <c r="AD136" i="12"/>
  <c r="AC136" i="12"/>
  <c r="AB136" i="12"/>
  <c r="Y136" i="12"/>
  <c r="X136" i="12"/>
  <c r="W136" i="12"/>
  <c r="V136" i="12"/>
  <c r="U136" i="12"/>
  <c r="T136" i="12"/>
  <c r="S136" i="12"/>
  <c r="R136" i="12"/>
  <c r="Q136" i="12"/>
  <c r="P136" i="12"/>
  <c r="O136" i="12"/>
  <c r="N136" i="12"/>
  <c r="M136" i="12"/>
  <c r="I136" i="12"/>
  <c r="E136" i="12"/>
  <c r="AJ135" i="12"/>
  <c r="AI135" i="12"/>
  <c r="AG135" i="12"/>
  <c r="AF135" i="12"/>
  <c r="AE135" i="12"/>
  <c r="AD135" i="12"/>
  <c r="AB135" i="12"/>
  <c r="AA135" i="12"/>
  <c r="Z135" i="12"/>
  <c r="X135" i="12"/>
  <c r="W135" i="12"/>
  <c r="V135" i="12"/>
  <c r="U135" i="12"/>
  <c r="T135" i="12"/>
  <c r="S135" i="12"/>
  <c r="R135" i="12"/>
  <c r="Q135" i="12"/>
  <c r="P135" i="12"/>
  <c r="O135" i="12"/>
  <c r="N135" i="12"/>
  <c r="M135" i="12"/>
  <c r="I135" i="12"/>
  <c r="E135" i="12"/>
  <c r="AJ134" i="12"/>
  <c r="AI134" i="12"/>
  <c r="AH134" i="12"/>
  <c r="AF134" i="12"/>
  <c r="AD134" i="12"/>
  <c r="AC134" i="12"/>
  <c r="AB134" i="12"/>
  <c r="AA134" i="12"/>
  <c r="Y134" i="12"/>
  <c r="X134" i="12"/>
  <c r="W134" i="12"/>
  <c r="V134" i="12"/>
  <c r="U134" i="12"/>
  <c r="T134" i="12"/>
  <c r="S134" i="12"/>
  <c r="R134" i="12"/>
  <c r="Q134" i="12"/>
  <c r="P134" i="12"/>
  <c r="O134" i="12"/>
  <c r="N134" i="12"/>
  <c r="M134" i="12"/>
  <c r="I134" i="12"/>
  <c r="E134" i="12"/>
  <c r="AJ133" i="12"/>
  <c r="AI133" i="12"/>
  <c r="AF133" i="12"/>
  <c r="AE133" i="12"/>
  <c r="AD133" i="12"/>
  <c r="AC133" i="12"/>
  <c r="AB133" i="12"/>
  <c r="AA133" i="12"/>
  <c r="Z133" i="12"/>
  <c r="X133" i="12"/>
  <c r="W133" i="12"/>
  <c r="V133" i="12"/>
  <c r="U133" i="12"/>
  <c r="T133" i="12"/>
  <c r="S133" i="12"/>
  <c r="R133" i="12"/>
  <c r="Q133" i="12"/>
  <c r="P133" i="12"/>
  <c r="O133" i="12"/>
  <c r="N133" i="12"/>
  <c r="I133" i="12"/>
  <c r="E133" i="12"/>
  <c r="AJ132" i="12"/>
  <c r="AI132" i="12"/>
  <c r="AG132" i="12"/>
  <c r="AF132" i="12"/>
  <c r="AE132" i="12"/>
  <c r="AD132" i="12"/>
  <c r="AC132" i="12"/>
  <c r="AB132" i="12"/>
  <c r="AA132" i="12"/>
  <c r="X132" i="12"/>
  <c r="W132" i="12"/>
  <c r="V132" i="12"/>
  <c r="U132" i="12"/>
  <c r="T132" i="12"/>
  <c r="S132" i="12"/>
  <c r="R132" i="12"/>
  <c r="I132" i="12"/>
  <c r="E132" i="12"/>
  <c r="AJ131" i="12"/>
  <c r="AI131" i="12"/>
  <c r="AH131" i="12"/>
  <c r="AF131" i="12"/>
  <c r="AD131" i="12"/>
  <c r="AC131" i="12"/>
  <c r="AB131" i="12"/>
  <c r="Z131" i="12"/>
  <c r="Y131" i="12"/>
  <c r="X131" i="12"/>
  <c r="V131" i="12"/>
  <c r="U131" i="12"/>
  <c r="T131" i="12"/>
  <c r="S131" i="12"/>
  <c r="R131" i="12"/>
  <c r="I131" i="12"/>
  <c r="E131" i="12"/>
  <c r="AI130" i="12"/>
  <c r="AG130" i="12"/>
  <c r="AF130" i="12"/>
  <c r="AE130" i="12"/>
  <c r="AC130" i="12"/>
  <c r="AA130" i="12"/>
  <c r="X130" i="12"/>
  <c r="U130" i="12"/>
  <c r="T130" i="12"/>
  <c r="S130" i="12"/>
  <c r="R130" i="12"/>
  <c r="I130" i="12"/>
  <c r="E130" i="12"/>
  <c r="AJ129" i="12"/>
  <c r="AI129" i="12"/>
  <c r="AF129" i="12"/>
  <c r="AE129" i="12"/>
  <c r="AD129" i="12"/>
  <c r="AC129" i="12"/>
  <c r="AB129" i="12"/>
  <c r="AA129" i="12"/>
  <c r="Z129" i="12"/>
  <c r="X129" i="12"/>
  <c r="W129" i="12"/>
  <c r="V129" i="12"/>
  <c r="U129" i="12"/>
  <c r="T129" i="12"/>
  <c r="S129" i="12"/>
  <c r="R129" i="12"/>
  <c r="I129" i="12"/>
  <c r="E129" i="12"/>
  <c r="AJ128" i="12"/>
  <c r="AI128" i="12"/>
  <c r="AF128" i="12"/>
  <c r="AE128" i="12"/>
  <c r="AC128" i="12"/>
  <c r="AB128" i="12"/>
  <c r="AA128" i="12"/>
  <c r="Z128" i="12"/>
  <c r="X128" i="12"/>
  <c r="W128" i="12"/>
  <c r="V128" i="12"/>
  <c r="U128" i="12"/>
  <c r="T128" i="12"/>
  <c r="S128" i="12"/>
  <c r="R128" i="12"/>
  <c r="I128" i="12"/>
  <c r="E128" i="12"/>
  <c r="AJ127" i="12"/>
  <c r="AG127" i="12"/>
  <c r="AF127" i="12"/>
  <c r="AE127" i="12"/>
  <c r="AD127" i="12"/>
  <c r="AC127" i="12"/>
  <c r="AB127" i="12"/>
  <c r="Z127" i="12"/>
  <c r="X127" i="12"/>
  <c r="W127" i="12"/>
  <c r="V127" i="12"/>
  <c r="U127" i="12"/>
  <c r="T127" i="12"/>
  <c r="S127" i="12"/>
  <c r="R127" i="12"/>
  <c r="I127" i="12"/>
  <c r="E127" i="12"/>
  <c r="S126" i="12"/>
  <c r="S117" i="12" s="1"/>
  <c r="O126" i="12"/>
  <c r="AI116" i="12"/>
  <c r="AH116" i="12"/>
  <c r="AF116" i="12"/>
  <c r="AD116" i="12"/>
  <c r="AC116" i="12"/>
  <c r="AA116" i="12"/>
  <c r="Z116" i="12"/>
  <c r="X116" i="12"/>
  <c r="U116" i="12"/>
  <c r="T116" i="12"/>
  <c r="S116" i="12"/>
  <c r="R116" i="12"/>
  <c r="Q116" i="12"/>
  <c r="N116" i="12"/>
  <c r="W111" i="12"/>
  <c r="E111" i="12"/>
  <c r="D111" i="12"/>
  <c r="C111" i="12"/>
  <c r="AI110" i="12"/>
  <c r="N110" i="12"/>
  <c r="E110" i="12"/>
  <c r="D110" i="12"/>
  <c r="C110" i="12"/>
  <c r="Z109" i="12"/>
  <c r="E109" i="12"/>
  <c r="D109" i="12"/>
  <c r="C109" i="12"/>
  <c r="E107" i="12"/>
  <c r="D107" i="12"/>
  <c r="C107" i="12"/>
  <c r="AI106" i="12"/>
  <c r="E106" i="12"/>
  <c r="D106" i="12"/>
  <c r="C106" i="12"/>
  <c r="AA105" i="12"/>
  <c r="E105" i="12"/>
  <c r="D105" i="12"/>
  <c r="C105" i="12"/>
  <c r="AJ103" i="12"/>
  <c r="R103" i="12"/>
  <c r="E103" i="12"/>
  <c r="D103" i="12"/>
  <c r="C103" i="12"/>
  <c r="AA102" i="12"/>
  <c r="E102" i="12"/>
  <c r="D102" i="12"/>
  <c r="C102" i="12"/>
  <c r="N101" i="12"/>
  <c r="E101" i="12"/>
  <c r="D101" i="12"/>
  <c r="C101" i="12"/>
  <c r="E99" i="12"/>
  <c r="D99" i="12"/>
  <c r="C99" i="12"/>
  <c r="AI99" i="12" s="1"/>
  <c r="AF98" i="12"/>
  <c r="E98" i="12"/>
  <c r="D98" i="12"/>
  <c r="C98" i="12"/>
  <c r="AG97" i="12"/>
  <c r="E97" i="12"/>
  <c r="D97" i="12"/>
  <c r="C97" i="12"/>
  <c r="AI95" i="12"/>
  <c r="N95" i="12"/>
  <c r="E95" i="12"/>
  <c r="D95" i="12"/>
  <c r="C95" i="12"/>
  <c r="S94" i="12"/>
  <c r="E94" i="12"/>
  <c r="D94" i="12"/>
  <c r="C94" i="12"/>
  <c r="U93" i="12"/>
  <c r="E93" i="12"/>
  <c r="D93" i="12"/>
  <c r="C93" i="12"/>
  <c r="X90" i="12"/>
  <c r="AF89" i="12"/>
  <c r="AH88" i="12"/>
  <c r="U88" i="12"/>
  <c r="W86" i="12"/>
  <c r="AE85" i="12"/>
  <c r="AG84" i="12"/>
  <c r="T84" i="12"/>
  <c r="AD81" i="12"/>
  <c r="T81" i="12"/>
  <c r="AF80" i="12"/>
  <c r="X80" i="12"/>
  <c r="Q80" i="12"/>
  <c r="AF78" i="12"/>
  <c r="Y78" i="12"/>
  <c r="S78" i="12"/>
  <c r="AH77" i="12"/>
  <c r="AA77" i="12"/>
  <c r="V77" i="12"/>
  <c r="N77" i="12"/>
  <c r="AD76" i="12"/>
  <c r="X76" i="12"/>
  <c r="X4" i="12" s="1"/>
  <c r="S76" i="12"/>
  <c r="AA74" i="12"/>
  <c r="U74" i="12"/>
  <c r="AJ73" i="12"/>
  <c r="AD73" i="12"/>
  <c r="X73" i="12"/>
  <c r="Q73" i="12"/>
  <c r="AG72" i="12"/>
  <c r="X72" i="12"/>
  <c r="U72" i="12"/>
  <c r="N72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N40" i="12"/>
  <c r="E24" i="2" l="1"/>
  <c r="E16" i="2"/>
  <c r="E15" i="2"/>
  <c r="E7" i="2"/>
  <c r="E8" i="2"/>
  <c r="E21" i="2"/>
  <c r="E13" i="2"/>
  <c r="E20" i="2"/>
  <c r="E12" i="2"/>
  <c r="E19" i="2"/>
  <c r="E11" i="2"/>
  <c r="E22" i="2"/>
  <c r="E14" i="2"/>
  <c r="E8" i="19"/>
  <c r="AF5" i="12"/>
  <c r="X5" i="12"/>
  <c r="AH90" i="12"/>
  <c r="Z90" i="12"/>
  <c r="Z32" i="12" s="1"/>
  <c r="Z58" i="12" s="1"/>
  <c r="R90" i="12"/>
  <c r="AE89" i="12"/>
  <c r="W89" i="12"/>
  <c r="AJ88" i="12"/>
  <c r="AB88" i="12"/>
  <c r="T88" i="12"/>
  <c r="AG86" i="12"/>
  <c r="Y86" i="12"/>
  <c r="Q86" i="12"/>
  <c r="AD85" i="12"/>
  <c r="V85" i="12"/>
  <c r="AI84" i="12"/>
  <c r="AA84" i="12"/>
  <c r="S84" i="12"/>
  <c r="AF82" i="12"/>
  <c r="X82" i="12"/>
  <c r="N82" i="12"/>
  <c r="AC81" i="12"/>
  <c r="U81" i="12"/>
  <c r="Z80" i="12"/>
  <c r="R80" i="12"/>
  <c r="AE78" i="12"/>
  <c r="W78" i="12"/>
  <c r="AJ77" i="12"/>
  <c r="AB77" i="12"/>
  <c r="T77" i="12"/>
  <c r="AG76" i="12"/>
  <c r="AG4" i="12" s="1"/>
  <c r="Y76" i="12"/>
  <c r="Q76" i="12"/>
  <c r="AI73" i="12"/>
  <c r="AA73" i="12"/>
  <c r="S73" i="12"/>
  <c r="AF72" i="12"/>
  <c r="AB111" i="12"/>
  <c r="S111" i="12"/>
  <c r="AB101" i="12"/>
  <c r="S101" i="12"/>
  <c r="AE90" i="12"/>
  <c r="W90" i="12"/>
  <c r="W32" i="12" s="1"/>
  <c r="W58" i="12" s="1"/>
  <c r="AJ89" i="12"/>
  <c r="AB89" i="12"/>
  <c r="T89" i="12"/>
  <c r="AG88" i="12"/>
  <c r="Y88" i="12"/>
  <c r="Y30" i="12" s="1"/>
  <c r="Q88" i="12"/>
  <c r="AD86" i="12"/>
  <c r="AI85" i="12"/>
  <c r="AA85" i="12"/>
  <c r="S85" i="12"/>
  <c r="AF84" i="12"/>
  <c r="AF25" i="12" s="1"/>
  <c r="X84" i="12"/>
  <c r="X25" i="12" s="1"/>
  <c r="N84" i="12"/>
  <c r="AC82" i="12"/>
  <c r="U82" i="12"/>
  <c r="AH81" i="12"/>
  <c r="Z81" i="12"/>
  <c r="R81" i="12"/>
  <c r="AE80" i="12"/>
  <c r="W80" i="12"/>
  <c r="AJ78" i="12"/>
  <c r="AJ111" i="12"/>
  <c r="AA111" i="12"/>
  <c r="R111" i="12"/>
  <c r="AD102" i="12"/>
  <c r="U102" i="12"/>
  <c r="AJ101" i="12"/>
  <c r="AA101" i="12"/>
  <c r="R101" i="12"/>
  <c r="AD90" i="12"/>
  <c r="AI89" i="12"/>
  <c r="AA89" i="12"/>
  <c r="S89" i="12"/>
  <c r="AF88" i="12"/>
  <c r="X88" i="12"/>
  <c r="N88" i="12"/>
  <c r="AC86" i="12"/>
  <c r="U86" i="12"/>
  <c r="AH85" i="12"/>
  <c r="Z85" i="12"/>
  <c r="R85" i="12"/>
  <c r="AE84" i="12"/>
  <c r="W84" i="12"/>
  <c r="AJ82" i="12"/>
  <c r="AB82" i="12"/>
  <c r="T82" i="12"/>
  <c r="AG81" i="12"/>
  <c r="Y81" i="12"/>
  <c r="Q81" i="12"/>
  <c r="AH111" i="12"/>
  <c r="X111" i="12"/>
  <c r="X32" i="12" s="1"/>
  <c r="X58" i="12" s="1"/>
  <c r="AB102" i="12"/>
  <c r="S102" i="12"/>
  <c r="AH101" i="12"/>
  <c r="X101" i="12"/>
  <c r="AJ90" i="12"/>
  <c r="AB90" i="12"/>
  <c r="AB32" i="12" s="1"/>
  <c r="AB58" i="12" s="1"/>
  <c r="T90" i="12"/>
  <c r="AG89" i="12"/>
  <c r="Q89" i="12"/>
  <c r="AD88" i="12"/>
  <c r="V88" i="12"/>
  <c r="V30" i="12" s="1"/>
  <c r="AI86" i="12"/>
  <c r="AA86" i="12"/>
  <c r="S86" i="12"/>
  <c r="AF85" i="12"/>
  <c r="X85" i="12"/>
  <c r="N85" i="12"/>
  <c r="AC84" i="12"/>
  <c r="U84" i="12"/>
  <c r="AH82" i="12"/>
  <c r="Z82" i="12"/>
  <c r="R82" i="12"/>
  <c r="AE81" i="12"/>
  <c r="W81" i="12"/>
  <c r="AJ80" i="12"/>
  <c r="U111" i="12"/>
  <c r="U106" i="12"/>
  <c r="U103" i="12"/>
  <c r="AF102" i="12"/>
  <c r="U101" i="12"/>
  <c r="U90" i="12"/>
  <c r="AE88" i="12"/>
  <c r="AJ86" i="12"/>
  <c r="T86" i="12"/>
  <c r="Y85" i="12"/>
  <c r="AD84" i="12"/>
  <c r="AI82" i="12"/>
  <c r="S82" i="12"/>
  <c r="X81" i="12"/>
  <c r="AD80" i="12"/>
  <c r="T80" i="12"/>
  <c r="AD78" i="12"/>
  <c r="U78" i="12"/>
  <c r="AG77" i="12"/>
  <c r="AG112" i="12" s="1"/>
  <c r="AG115" i="12" s="1"/>
  <c r="AG118" i="12" s="1"/>
  <c r="X77" i="12"/>
  <c r="X21" i="12" s="1"/>
  <c r="AJ76" i="12"/>
  <c r="AA76" i="12"/>
  <c r="R76" i="12"/>
  <c r="AC74" i="12"/>
  <c r="T74" i="12"/>
  <c r="AF73" i="12"/>
  <c r="W73" i="12"/>
  <c r="AI72" i="12"/>
  <c r="Z72" i="12"/>
  <c r="R72" i="12"/>
  <c r="T111" i="12"/>
  <c r="V109" i="12"/>
  <c r="S106" i="12"/>
  <c r="S103" i="12"/>
  <c r="AC102" i="12"/>
  <c r="T101" i="12"/>
  <c r="X98" i="12"/>
  <c r="AF111" i="12"/>
  <c r="AH106" i="12"/>
  <c r="AF103" i="12"/>
  <c r="X102" i="12"/>
  <c r="AF101" i="12"/>
  <c r="AI98" i="12"/>
  <c r="S98" i="12"/>
  <c r="AI93" i="12"/>
  <c r="S93" i="12"/>
  <c r="AF90" i="12"/>
  <c r="AF32" i="12" s="1"/>
  <c r="AF58" i="12" s="1"/>
  <c r="N90" i="12"/>
  <c r="U89" i="12"/>
  <c r="Z88" i="12"/>
  <c r="Z30" i="12" s="1"/>
  <c r="AE86" i="12"/>
  <c r="AJ85" i="12"/>
  <c r="AJ8" i="12" s="1"/>
  <c r="T85" i="12"/>
  <c r="Y84" i="12"/>
  <c r="AD82" i="12"/>
  <c r="AI81" i="12"/>
  <c r="S81" i="12"/>
  <c r="AA80" i="12"/>
  <c r="N80" i="12"/>
  <c r="AA78" i="12"/>
  <c r="AA22" i="12" s="1"/>
  <c r="R78" i="12"/>
  <c r="AD77" i="12"/>
  <c r="AD8" i="12" s="1"/>
  <c r="U77" i="12"/>
  <c r="U112" i="12" s="1"/>
  <c r="U115" i="12" s="1"/>
  <c r="U118" i="12" s="1"/>
  <c r="AF76" i="12"/>
  <c r="W76" i="12"/>
  <c r="AI74" i="12"/>
  <c r="Q74" i="12"/>
  <c r="AC73" i="12"/>
  <c r="T73" i="12"/>
  <c r="AE72" i="12"/>
  <c r="W72" i="12"/>
  <c r="AD111" i="12"/>
  <c r="AD106" i="12"/>
  <c r="AD103" i="12"/>
  <c r="W102" i="12"/>
  <c r="AD101" i="12"/>
  <c r="AG98" i="12"/>
  <c r="Q98" i="12"/>
  <c r="AG93" i="12"/>
  <c r="Q93" i="12"/>
  <c r="AC90" i="12"/>
  <c r="R89" i="12"/>
  <c r="W88" i="12"/>
  <c r="AB86" i="12"/>
  <c r="AG85" i="12"/>
  <c r="Q85" i="12"/>
  <c r="AA82" i="12"/>
  <c r="AF81" i="12"/>
  <c r="N81" i="12"/>
  <c r="AI78" i="12"/>
  <c r="Z78" i="12"/>
  <c r="Q78" i="12"/>
  <c r="AC77" i="12"/>
  <c r="S77" i="12"/>
  <c r="AE76" i="12"/>
  <c r="Y74" i="12"/>
  <c r="N74" i="12"/>
  <c r="AB73" i="12"/>
  <c r="R73" i="12"/>
  <c r="AD72" i="12"/>
  <c r="V72" i="12"/>
  <c r="Z111" i="12"/>
  <c r="Z106" i="12"/>
  <c r="AA103" i="12"/>
  <c r="AJ102" i="12"/>
  <c r="R102" i="12"/>
  <c r="Z101" i="12"/>
  <c r="AC98" i="12"/>
  <c r="U95" i="12"/>
  <c r="AC93" i="12"/>
  <c r="Y90" i="12"/>
  <c r="AD89" i="12"/>
  <c r="AI88" i="12"/>
  <c r="S88" i="12"/>
  <c r="X86" i="12"/>
  <c r="AC85" i="12"/>
  <c r="AH84" i="12"/>
  <c r="R84" i="12"/>
  <c r="W82" i="12"/>
  <c r="AB81" i="12"/>
  <c r="V80" i="12"/>
  <c r="AG78" i="12"/>
  <c r="X78" i="12"/>
  <c r="AI77" i="12"/>
  <c r="Z77" i="12"/>
  <c r="Q77" i="12"/>
  <c r="AC76" i="12"/>
  <c r="T76" i="12"/>
  <c r="AF74" i="12"/>
  <c r="W74" i="12"/>
  <c r="AH73" i="12"/>
  <c r="Y73" i="12"/>
  <c r="N73" i="12"/>
  <c r="AB72" i="12"/>
  <c r="T72" i="12"/>
  <c r="AJ126" i="12"/>
  <c r="AJ117" i="12" s="1"/>
  <c r="W126" i="12"/>
  <c r="W117" i="12" s="1"/>
  <c r="V76" i="12"/>
  <c r="V86" i="12"/>
  <c r="V90" i="12"/>
  <c r="V40" i="12"/>
  <c r="AC72" i="12"/>
  <c r="Z73" i="12"/>
  <c r="X74" i="12"/>
  <c r="U76" i="12"/>
  <c r="R77" i="12"/>
  <c r="N78" i="12"/>
  <c r="AH78" i="12"/>
  <c r="AI80" i="12"/>
  <c r="Y82" i="12"/>
  <c r="AJ84" i="12"/>
  <c r="Z86" i="12"/>
  <c r="N89" i="12"/>
  <c r="N31" i="12" s="1"/>
  <c r="AA90" i="12"/>
  <c r="AA32" i="12" s="1"/>
  <c r="AA58" i="12" s="1"/>
  <c r="X93" i="12"/>
  <c r="Y94" i="12"/>
  <c r="S95" i="12"/>
  <c r="Q97" i="12"/>
  <c r="N99" i="12"/>
  <c r="W101" i="12"/>
  <c r="AH102" i="12"/>
  <c r="X105" i="12"/>
  <c r="T107" i="12"/>
  <c r="AE109" i="12"/>
  <c r="AF86" i="12"/>
  <c r="AG90" i="12"/>
  <c r="X95" i="12"/>
  <c r="S97" i="12"/>
  <c r="T99" i="12"/>
  <c r="N106" i="12"/>
  <c r="AG110" i="12"/>
  <c r="Y110" i="12"/>
  <c r="Q110" i="12"/>
  <c r="AB110" i="12"/>
  <c r="S110" i="12"/>
  <c r="AH110" i="12"/>
  <c r="X110" i="12"/>
  <c r="AF110" i="12"/>
  <c r="AF31" i="12" s="1"/>
  <c r="W110" i="12"/>
  <c r="AD110" i="12"/>
  <c r="U110" i="12"/>
  <c r="AE110" i="12"/>
  <c r="AC110" i="12"/>
  <c r="Z110" i="12"/>
  <c r="V110" i="12"/>
  <c r="V31" i="12" s="1"/>
  <c r="AJ110" i="12"/>
  <c r="R110" i="12"/>
  <c r="AH72" i="12"/>
  <c r="AE73" i="12"/>
  <c r="AB74" i="12"/>
  <c r="Z76" i="12"/>
  <c r="W77" i="12"/>
  <c r="T78" i="12"/>
  <c r="S80" i="12"/>
  <c r="V81" i="12"/>
  <c r="AG82" i="12"/>
  <c r="W85" i="12"/>
  <c r="AH86" i="12"/>
  <c r="X89" i="12"/>
  <c r="AI90" i="12"/>
  <c r="AI32" i="12" s="1"/>
  <c r="AI58" i="12" s="1"/>
  <c r="AF93" i="12"/>
  <c r="AF94" i="12"/>
  <c r="AC95" i="12"/>
  <c r="X97" i="12"/>
  <c r="U98" i="12"/>
  <c r="AA99" i="12"/>
  <c r="AI101" i="12"/>
  <c r="X106" i="12"/>
  <c r="AH107" i="12"/>
  <c r="AB126" i="12"/>
  <c r="AB117" i="12" s="1"/>
  <c r="U85" i="12"/>
  <c r="AA93" i="12"/>
  <c r="AA94" i="12"/>
  <c r="N98" i="12"/>
  <c r="AC101" i="12"/>
  <c r="AB107" i="12"/>
  <c r="W130" i="12"/>
  <c r="V130" i="12"/>
  <c r="V74" i="12" s="1"/>
  <c r="V22" i="12" s="1"/>
  <c r="Q72" i="12"/>
  <c r="S72" i="12"/>
  <c r="AJ72" i="12"/>
  <c r="AG73" i="12"/>
  <c r="AE74" i="12"/>
  <c r="AB76" i="12"/>
  <c r="Y77" i="12"/>
  <c r="U80" i="12"/>
  <c r="AA81" i="12"/>
  <c r="Q84" i="12"/>
  <c r="AB85" i="12"/>
  <c r="R88" i="12"/>
  <c r="AC89" i="12"/>
  <c r="AH94" i="12"/>
  <c r="Z94" i="12"/>
  <c r="R94" i="12"/>
  <c r="AE94" i="12"/>
  <c r="W94" i="12"/>
  <c r="AD94" i="12"/>
  <c r="AD21" i="12" s="1"/>
  <c r="V94" i="12"/>
  <c r="AJ94" i="12"/>
  <c r="AB94" i="12"/>
  <c r="T94" i="12"/>
  <c r="AC94" i="12"/>
  <c r="X94" i="12"/>
  <c r="U94" i="12"/>
  <c r="AG94" i="12"/>
  <c r="Q94" i="12"/>
  <c r="AI94" i="12"/>
  <c r="AF95" i="12"/>
  <c r="AA97" i="12"/>
  <c r="AA98" i="12"/>
  <c r="U105" i="12"/>
  <c r="AB106" i="12"/>
  <c r="N111" i="12"/>
  <c r="U73" i="12"/>
  <c r="R74" i="12"/>
  <c r="AJ74" i="12"/>
  <c r="AH76" i="12"/>
  <c r="AE77" i="12"/>
  <c r="AB78" i="12"/>
  <c r="AB80" i="12"/>
  <c r="AJ81" i="12"/>
  <c r="Z84" i="12"/>
  <c r="N86" i="12"/>
  <c r="AA88" i="12"/>
  <c r="Q90" i="12"/>
  <c r="AI97" i="12"/>
  <c r="AG99" i="12"/>
  <c r="Y99" i="12"/>
  <c r="Q99" i="12"/>
  <c r="AB99" i="12"/>
  <c r="S99" i="12"/>
  <c r="AH99" i="12"/>
  <c r="X99" i="12"/>
  <c r="AF99" i="12"/>
  <c r="W99" i="12"/>
  <c r="AD99" i="12"/>
  <c r="U99" i="12"/>
  <c r="AE99" i="12"/>
  <c r="AC99" i="12"/>
  <c r="Z99" i="12"/>
  <c r="V99" i="12"/>
  <c r="AJ99" i="12"/>
  <c r="R99" i="12"/>
  <c r="W103" i="12"/>
  <c r="AH105" i="12"/>
  <c r="X107" i="12"/>
  <c r="T110" i="12"/>
  <c r="AC111" i="12"/>
  <c r="V126" i="12"/>
  <c r="V117" i="12" s="1"/>
  <c r="U126" i="12"/>
  <c r="U117" i="12" s="1"/>
  <c r="X20" i="12"/>
  <c r="V73" i="12"/>
  <c r="S74" i="12"/>
  <c r="N76" i="12"/>
  <c r="N112" i="12" s="1"/>
  <c r="N115" i="12" s="1"/>
  <c r="N118" i="12" s="1"/>
  <c r="AI76" i="12"/>
  <c r="AF77" i="12"/>
  <c r="AC78" i="12"/>
  <c r="AC80" i="12"/>
  <c r="Q82" i="12"/>
  <c r="AB84" i="12"/>
  <c r="R86" i="12"/>
  <c r="AC88" i="12"/>
  <c r="AC30" i="12" s="1"/>
  <c r="S90" i="12"/>
  <c r="N93" i="12"/>
  <c r="N94" i="12"/>
  <c r="T102" i="12"/>
  <c r="AB103" i="12"/>
  <c r="AC106" i="12"/>
  <c r="S109" i="12"/>
  <c r="AA110" i="12"/>
  <c r="AI111" i="12"/>
  <c r="AH97" i="12"/>
  <c r="Z97" i="12"/>
  <c r="R97" i="12"/>
  <c r="AE97" i="12"/>
  <c r="W97" i="12"/>
  <c r="AD97" i="12"/>
  <c r="V97" i="12"/>
  <c r="AJ97" i="12"/>
  <c r="AB97" i="12"/>
  <c r="T97" i="12"/>
  <c r="Y97" i="12"/>
  <c r="R105" i="12"/>
  <c r="AJ105" i="12"/>
  <c r="S107" i="12"/>
  <c r="AG109" i="12"/>
  <c r="Y109" i="12"/>
  <c r="Q109" i="12"/>
  <c r="AH109" i="12"/>
  <c r="AH30" i="12" s="1"/>
  <c r="X109" i="12"/>
  <c r="AD109" i="12"/>
  <c r="U109" i="12"/>
  <c r="AC109" i="12"/>
  <c r="T109" i="12"/>
  <c r="AJ109" i="12"/>
  <c r="AA109" i="12"/>
  <c r="R109" i="12"/>
  <c r="AB109" i="12"/>
  <c r="N126" i="12"/>
  <c r="N117" i="12" s="1"/>
  <c r="AH95" i="12"/>
  <c r="Z95" i="12"/>
  <c r="R95" i="12"/>
  <c r="AE95" i="12"/>
  <c r="W95" i="12"/>
  <c r="AD95" i="12"/>
  <c r="V95" i="12"/>
  <c r="AJ95" i="12"/>
  <c r="AB95" i="12"/>
  <c r="T95" i="12"/>
  <c r="Y95" i="12"/>
  <c r="AC97" i="12"/>
  <c r="V105" i="12"/>
  <c r="V107" i="12"/>
  <c r="V27" i="12" s="1"/>
  <c r="AF109" i="12"/>
  <c r="AA95" i="12"/>
  <c r="N97" i="12"/>
  <c r="AF97" i="12"/>
  <c r="N109" i="12"/>
  <c r="AI109" i="12"/>
  <c r="R126" i="12"/>
  <c r="R117" i="12" s="1"/>
  <c r="T126" i="12"/>
  <c r="T117" i="12" s="1"/>
  <c r="Y149" i="12"/>
  <c r="Y145" i="12"/>
  <c r="Y141" i="12"/>
  <c r="Y137" i="12"/>
  <c r="Y133" i="12"/>
  <c r="Y129" i="12"/>
  <c r="Y147" i="12"/>
  <c r="Y148" i="12"/>
  <c r="B157" i="12"/>
  <c r="Y150" i="12"/>
  <c r="Y146" i="12"/>
  <c r="Y142" i="12"/>
  <c r="Z141" i="12"/>
  <c r="Y140" i="12"/>
  <c r="Z139" i="12"/>
  <c r="Z130" i="12"/>
  <c r="Y128" i="12"/>
  <c r="Y80" i="12" s="1"/>
  <c r="Y139" i="12"/>
  <c r="Z138" i="12"/>
  <c r="Z136" i="12"/>
  <c r="Y130" i="12"/>
  <c r="Y135" i="12"/>
  <c r="Z134" i="12"/>
  <c r="Y132" i="12"/>
  <c r="Y89" i="12" s="1"/>
  <c r="Y127" i="12"/>
  <c r="Y72" i="12" s="1"/>
  <c r="AG149" i="12"/>
  <c r="AG145" i="12"/>
  <c r="AG141" i="12"/>
  <c r="AG137" i="12"/>
  <c r="AG133" i="12"/>
  <c r="AG129" i="12"/>
  <c r="AG74" i="12" s="1"/>
  <c r="AG147" i="12"/>
  <c r="AG134" i="12"/>
  <c r="AG126" i="12" s="1"/>
  <c r="AG117" i="12" s="1"/>
  <c r="AG143" i="12"/>
  <c r="AH142" i="12"/>
  <c r="AH140" i="12"/>
  <c r="AG131" i="12"/>
  <c r="AH128" i="12"/>
  <c r="AH80" i="12" s="1"/>
  <c r="AG157" i="12"/>
  <c r="AH146" i="12"/>
  <c r="AH145" i="12"/>
  <c r="AG142" i="12"/>
  <c r="AH141" i="12"/>
  <c r="AG140" i="12"/>
  <c r="AH139" i="12"/>
  <c r="AH130" i="12"/>
  <c r="AH74" i="12" s="1"/>
  <c r="AG128" i="12"/>
  <c r="AG80" i="12" s="1"/>
  <c r="AG138" i="12"/>
  <c r="AH137" i="12"/>
  <c r="AG136" i="12"/>
  <c r="AH135" i="12"/>
  <c r="AH127" i="12"/>
  <c r="AG105" i="12"/>
  <c r="Y105" i="12"/>
  <c r="Q105" i="12"/>
  <c r="AF105" i="12"/>
  <c r="W105" i="12"/>
  <c r="AC105" i="12"/>
  <c r="T105" i="12"/>
  <c r="AB105" i="12"/>
  <c r="S105" i="12"/>
  <c r="AI105" i="12"/>
  <c r="Z105" i="12"/>
  <c r="N105" i="12"/>
  <c r="AD105" i="12"/>
  <c r="AG107" i="12"/>
  <c r="Y107" i="12"/>
  <c r="Q107" i="12"/>
  <c r="AD107" i="12"/>
  <c r="U107" i="12"/>
  <c r="AJ107" i="12"/>
  <c r="AA107" i="12"/>
  <c r="R107" i="12"/>
  <c r="AI107" i="12"/>
  <c r="Z107" i="12"/>
  <c r="N107" i="12"/>
  <c r="AF107" i="12"/>
  <c r="W107" i="12"/>
  <c r="AC107" i="12"/>
  <c r="V190" i="12"/>
  <c r="V116" i="12" s="1"/>
  <c r="AH93" i="12"/>
  <c r="AH10" i="12" s="1"/>
  <c r="Z93" i="12"/>
  <c r="R93" i="12"/>
  <c r="AE93" i="12"/>
  <c r="W93" i="12"/>
  <c r="AD93" i="12"/>
  <c r="V93" i="12"/>
  <c r="AJ93" i="12"/>
  <c r="AJ10" i="12" s="1"/>
  <c r="AB93" i="12"/>
  <c r="AB10" i="12" s="1"/>
  <c r="T93" i="12"/>
  <c r="Y93" i="12"/>
  <c r="Q95" i="12"/>
  <c r="AG95" i="12"/>
  <c r="U97" i="12"/>
  <c r="AH98" i="12"/>
  <c r="Z98" i="12"/>
  <c r="R98" i="12"/>
  <c r="AE98" i="12"/>
  <c r="W98" i="12"/>
  <c r="AD98" i="12"/>
  <c r="V98" i="12"/>
  <c r="AJ98" i="12"/>
  <c r="AJ21" i="12" s="1"/>
  <c r="AB98" i="12"/>
  <c r="T98" i="12"/>
  <c r="Y98" i="12"/>
  <c r="AE105" i="12"/>
  <c r="AE107" i="12"/>
  <c r="W109" i="12"/>
  <c r="AH136" i="12"/>
  <c r="Z137" i="12"/>
  <c r="Y144" i="12"/>
  <c r="AG148" i="12"/>
  <c r="AG150" i="12"/>
  <c r="AG103" i="12"/>
  <c r="Y103" i="12"/>
  <c r="Q103" i="12"/>
  <c r="V103" i="12"/>
  <c r="AE103" i="12"/>
  <c r="T106" i="12"/>
  <c r="Z132" i="12"/>
  <c r="Z89" i="12" s="1"/>
  <c r="Z147" i="12"/>
  <c r="AA150" i="12"/>
  <c r="AA146" i="12"/>
  <c r="AH132" i="12"/>
  <c r="AH89" i="12" s="1"/>
  <c r="AH147" i="12"/>
  <c r="AI150" i="12"/>
  <c r="AI146" i="12"/>
  <c r="X103" i="12"/>
  <c r="AH103" i="12"/>
  <c r="AG106" i="12"/>
  <c r="Y106" i="12"/>
  <c r="Q106" i="12"/>
  <c r="V106" i="12"/>
  <c r="AE106" i="12"/>
  <c r="AH149" i="12"/>
  <c r="AH150" i="12"/>
  <c r="AG102" i="12"/>
  <c r="Y102" i="12"/>
  <c r="Q102" i="12"/>
  <c r="V102" i="12"/>
  <c r="AE102" i="12"/>
  <c r="N103" i="12"/>
  <c r="Z103" i="12"/>
  <c r="AI103" i="12"/>
  <c r="W106" i="12"/>
  <c r="AF106" i="12"/>
  <c r="AI149" i="12"/>
  <c r="AC147" i="12"/>
  <c r="AC143" i="12"/>
  <c r="AC139" i="12"/>
  <c r="AC135" i="12"/>
  <c r="AC126" i="12" s="1"/>
  <c r="AC117" i="12" s="1"/>
  <c r="AC157" i="12"/>
  <c r="AD149" i="12"/>
  <c r="AD145" i="12"/>
  <c r="AC149" i="12"/>
  <c r="AC145" i="12"/>
  <c r="AH157" i="12"/>
  <c r="AG101" i="12"/>
  <c r="Y101" i="12"/>
  <c r="Q101" i="12"/>
  <c r="V101" i="12"/>
  <c r="AE101" i="12"/>
  <c r="N102" i="12"/>
  <c r="Z102" i="12"/>
  <c r="AI102" i="12"/>
  <c r="T103" i="12"/>
  <c r="AC103" i="12"/>
  <c r="R106" i="12"/>
  <c r="AA106" i="12"/>
  <c r="AJ106" i="12"/>
  <c r="AG111" i="12"/>
  <c r="Y111" i="12"/>
  <c r="Q111" i="12"/>
  <c r="V111" i="12"/>
  <c r="AE111" i="12"/>
  <c r="AH129" i="12"/>
  <c r="AD130" i="12"/>
  <c r="AD74" i="12" s="1"/>
  <c r="AA131" i="12"/>
  <c r="P126" i="12"/>
  <c r="AH133" i="12"/>
  <c r="AD138" i="12"/>
  <c r="AD139" i="12"/>
  <c r="AC140" i="12"/>
  <c r="AC141" i="12"/>
  <c r="AA143" i="12"/>
  <c r="Z144" i="12"/>
  <c r="AA145" i="12"/>
  <c r="AC146" i="12"/>
  <c r="AA149" i="12"/>
  <c r="AC150" i="12"/>
  <c r="X157" i="12"/>
  <c r="B156" i="12"/>
  <c r="X148" i="12"/>
  <c r="X126" i="12" s="1"/>
  <c r="X117" i="12" s="1"/>
  <c r="AF157" i="12"/>
  <c r="AF148" i="12"/>
  <c r="AF126" i="12" s="1"/>
  <c r="AF117" i="12" s="1"/>
  <c r="Z157" i="12"/>
  <c r="V162" i="12"/>
  <c r="AB157" i="12"/>
  <c r="AJ157" i="12"/>
  <c r="AA127" i="12"/>
  <c r="AI127" i="12"/>
  <c r="AD128" i="12"/>
  <c r="AD126" i="12" s="1"/>
  <c r="AD117" i="12" s="1"/>
  <c r="AE131" i="12"/>
  <c r="AE82" i="12" s="1"/>
  <c r="AE134" i="12"/>
  <c r="AA136" i="12"/>
  <c r="AI136" i="12"/>
  <c r="AE138" i="12"/>
  <c r="AA140" i="12"/>
  <c r="AI140" i="12"/>
  <c r="AE142" i="12"/>
  <c r="AA144" i="12"/>
  <c r="AI144" i="12"/>
  <c r="AE146" i="12"/>
  <c r="E37" i="19" l="1"/>
  <c r="Y31" i="12"/>
  <c r="Y33" i="12" s="1"/>
  <c r="Y9" i="12"/>
  <c r="AH57" i="12"/>
  <c r="AG25" i="12"/>
  <c r="AG5" i="12"/>
  <c r="AH5" i="12"/>
  <c r="AH25" i="12"/>
  <c r="AF28" i="12"/>
  <c r="Z9" i="12"/>
  <c r="Z31" i="12"/>
  <c r="AH6" i="12"/>
  <c r="AH22" i="12"/>
  <c r="AH9" i="12"/>
  <c r="AH31" i="12"/>
  <c r="AH33" i="12" s="1"/>
  <c r="AD45" i="12"/>
  <c r="AD6" i="12"/>
  <c r="AD22" i="12"/>
  <c r="Y112" i="12"/>
  <c r="Y115" i="12" s="1"/>
  <c r="Y118" i="12" s="1"/>
  <c r="Y4" i="12"/>
  <c r="Y20" i="12"/>
  <c r="Y5" i="12"/>
  <c r="Y25" i="12"/>
  <c r="V46" i="12"/>
  <c r="AJ112" i="12"/>
  <c r="AJ115" i="12" s="1"/>
  <c r="AJ118" i="12" s="1"/>
  <c r="AJ20" i="12"/>
  <c r="AJ4" i="12"/>
  <c r="AE21" i="12"/>
  <c r="AE45" i="12" s="1"/>
  <c r="AE8" i="12"/>
  <c r="AB26" i="12"/>
  <c r="AI112" i="12"/>
  <c r="AI115" i="12" s="1"/>
  <c r="AI20" i="12"/>
  <c r="AI4" i="12"/>
  <c r="X44" i="12"/>
  <c r="AD10" i="12"/>
  <c r="Y8" i="12"/>
  <c r="Y21" i="12"/>
  <c r="Y45" i="12" s="1"/>
  <c r="V112" i="12"/>
  <c r="V115" i="12" s="1"/>
  <c r="V118" i="12" s="1"/>
  <c r="V20" i="12"/>
  <c r="AA7" i="12"/>
  <c r="AA27" i="12"/>
  <c r="AA46" i="12" s="1"/>
  <c r="V57" i="12"/>
  <c r="AG26" i="12"/>
  <c r="AI9" i="12"/>
  <c r="AI31" i="12"/>
  <c r="AE32" i="12"/>
  <c r="AE58" i="12" s="1"/>
  <c r="AI21" i="12"/>
  <c r="AI8" i="12"/>
  <c r="X27" i="12"/>
  <c r="X28" i="12" s="1"/>
  <c r="X7" i="12"/>
  <c r="AE126" i="12"/>
  <c r="AE117" i="12" s="1"/>
  <c r="W10" i="12"/>
  <c r="AA30" i="12"/>
  <c r="AJ22" i="12"/>
  <c r="AJ6" i="12"/>
  <c r="AF10" i="12"/>
  <c r="AH21" i="12"/>
  <c r="AH8" i="12"/>
  <c r="AD112" i="12"/>
  <c r="AD115" i="12" s="1"/>
  <c r="AD118" i="12" s="1"/>
  <c r="AD20" i="12"/>
  <c r="AD4" i="12"/>
  <c r="AG10" i="12"/>
  <c r="W112" i="12"/>
  <c r="W115" i="12" s="1"/>
  <c r="W118" i="12" s="1"/>
  <c r="W20" i="12"/>
  <c r="W4" i="12"/>
  <c r="AI26" i="12"/>
  <c r="N32" i="12"/>
  <c r="AC22" i="12"/>
  <c r="AC46" i="12" s="1"/>
  <c r="AC6" i="12"/>
  <c r="AD30" i="12"/>
  <c r="AD32" i="12"/>
  <c r="AD58" i="12" s="1"/>
  <c r="AC27" i="12"/>
  <c r="AC7" i="12"/>
  <c r="AF27" i="12"/>
  <c r="AF7" i="12"/>
  <c r="AH32" i="12"/>
  <c r="AH58" i="12" s="1"/>
  <c r="N20" i="12"/>
  <c r="T112" i="12"/>
  <c r="T115" i="12" s="1"/>
  <c r="T118" i="12" s="1"/>
  <c r="AI7" i="12"/>
  <c r="AI27" i="12"/>
  <c r="AF30" i="12"/>
  <c r="AF9" i="12"/>
  <c r="AB31" i="12"/>
  <c r="AB9" i="12"/>
  <c r="AI126" i="12"/>
  <c r="AI117" i="12" s="1"/>
  <c r="W22" i="12"/>
  <c r="W6" i="12"/>
  <c r="AE112" i="12"/>
  <c r="AE115" i="12" s="1"/>
  <c r="AE4" i="12"/>
  <c r="AE20" i="12"/>
  <c r="AD27" i="12"/>
  <c r="AD7" i="12"/>
  <c r="AD25" i="12"/>
  <c r="AD5" i="12"/>
  <c r="AJ25" i="12"/>
  <c r="AJ5" i="12"/>
  <c r="AB27" i="12"/>
  <c r="AB7" i="12"/>
  <c r="Y10" i="12"/>
  <c r="AC31" i="12"/>
  <c r="AC57" i="12" s="1"/>
  <c r="AC9" i="12"/>
  <c r="AE22" i="12"/>
  <c r="AE46" i="12" s="1"/>
  <c r="AE6" i="12"/>
  <c r="X31" i="12"/>
  <c r="X9" i="12"/>
  <c r="Z21" i="12"/>
  <c r="Z8" i="12"/>
  <c r="AF22" i="12"/>
  <c r="AF6" i="12"/>
  <c r="V25" i="12"/>
  <c r="V28" i="12" s="1"/>
  <c r="AB21" i="12"/>
  <c r="AB8" i="12"/>
  <c r="R112" i="12"/>
  <c r="R115" i="12" s="1"/>
  <c r="R118" i="12" s="1"/>
  <c r="X26" i="12"/>
  <c r="W26" i="12"/>
  <c r="AJ27" i="12"/>
  <c r="AJ7" i="12"/>
  <c r="N30" i="12"/>
  <c r="W5" i="12"/>
  <c r="W25" i="12"/>
  <c r="W28" i="12" s="1"/>
  <c r="AG30" i="12"/>
  <c r="Z5" i="12"/>
  <c r="Z25" i="12"/>
  <c r="AB30" i="12"/>
  <c r="AA6" i="12"/>
  <c r="AB25" i="12"/>
  <c r="AB5" i="12"/>
  <c r="Y6" i="12"/>
  <c r="Y22" i="12"/>
  <c r="Z126" i="12"/>
  <c r="Z117" i="12" s="1"/>
  <c r="AE27" i="12"/>
  <c r="AE7" i="12"/>
  <c r="AE10" i="12"/>
  <c r="AH126" i="12"/>
  <c r="AH117" i="12" s="1"/>
  <c r="X6" i="12"/>
  <c r="X11" i="12" s="1"/>
  <c r="X22" i="12"/>
  <c r="X46" i="12" s="1"/>
  <c r="AE30" i="12"/>
  <c r="AA126" i="12"/>
  <c r="AA117" i="12" s="1"/>
  <c r="AA72" i="12"/>
  <c r="Z10" i="12"/>
  <c r="V21" i="12"/>
  <c r="AJ26" i="12"/>
  <c r="AJ45" i="12" s="1"/>
  <c r="AG8" i="12"/>
  <c r="AG21" i="12"/>
  <c r="AG45" i="12" s="1"/>
  <c r="AB22" i="12"/>
  <c r="AB6" i="12"/>
  <c r="AG32" i="12"/>
  <c r="AG58" i="12" s="1"/>
  <c r="Y27" i="12"/>
  <c r="Y7" i="12"/>
  <c r="AC112" i="12"/>
  <c r="AC115" i="12" s="1"/>
  <c r="AC118" i="12" s="1"/>
  <c r="AC4" i="12"/>
  <c r="AC11" i="12" s="1"/>
  <c r="AC20" i="12"/>
  <c r="AI30" i="12"/>
  <c r="N22" i="12"/>
  <c r="W30" i="12"/>
  <c r="AC8" i="12"/>
  <c r="AC21" i="12"/>
  <c r="AI10" i="12"/>
  <c r="Z20" i="12"/>
  <c r="Z4" i="12"/>
  <c r="AE26" i="12"/>
  <c r="AG31" i="12"/>
  <c r="AG9" i="12"/>
  <c r="X30" i="12"/>
  <c r="AE5" i="12"/>
  <c r="AE25" i="12"/>
  <c r="AE28" i="12" s="1"/>
  <c r="AG11" i="12"/>
  <c r="AJ30" i="12"/>
  <c r="X112" i="12"/>
  <c r="X115" i="12" s="1"/>
  <c r="X118" i="12" s="1"/>
  <c r="Y126" i="12"/>
  <c r="Y117" i="12" s="1"/>
  <c r="AI5" i="12"/>
  <c r="AI25" i="12"/>
  <c r="AD31" i="12"/>
  <c r="AD9" i="12"/>
  <c r="X45" i="12"/>
  <c r="AF112" i="12"/>
  <c r="AF115" i="12" s="1"/>
  <c r="AF118" i="12" s="1"/>
  <c r="AF4" i="12"/>
  <c r="AF20" i="12"/>
  <c r="W9" i="12"/>
  <c r="W31" i="12"/>
  <c r="AC5" i="12"/>
  <c r="AC25" i="12"/>
  <c r="S112" i="12"/>
  <c r="S115" i="12" s="1"/>
  <c r="S118" i="12" s="1"/>
  <c r="AA10" i="12"/>
  <c r="AG7" i="12"/>
  <c r="AG27" i="12"/>
  <c r="AH112" i="12"/>
  <c r="AH115" i="12" s="1"/>
  <c r="AH4" i="12"/>
  <c r="AH20" i="12"/>
  <c r="V32" i="12"/>
  <c r="V58" i="12" s="1"/>
  <c r="AB112" i="12"/>
  <c r="AB115" i="12" s="1"/>
  <c r="AB118" i="12" s="1"/>
  <c r="AB20" i="12"/>
  <c r="AB4" i="12"/>
  <c r="W27" i="12"/>
  <c r="W7" i="12"/>
  <c r="Y32" i="12"/>
  <c r="Y58" i="12" s="1"/>
  <c r="N26" i="12"/>
  <c r="Z74" i="12"/>
  <c r="Z112" i="12" s="1"/>
  <c r="Z115" i="12" s="1"/>
  <c r="Z118" i="12" s="1"/>
  <c r="N25" i="12"/>
  <c r="W21" i="12"/>
  <c r="W8" i="12"/>
  <c r="Z27" i="12"/>
  <c r="Z7" i="12"/>
  <c r="Z26" i="12"/>
  <c r="AJ31" i="12"/>
  <c r="AJ9" i="12"/>
  <c r="AC26" i="12"/>
  <c r="AD26" i="12"/>
  <c r="AE9" i="12"/>
  <c r="AE31" i="12"/>
  <c r="X8" i="12"/>
  <c r="AG6" i="12"/>
  <c r="AG22" i="12"/>
  <c r="AG46" i="12" s="1"/>
  <c r="AA26" i="12"/>
  <c r="Q112" i="12"/>
  <c r="Q115" i="12" s="1"/>
  <c r="Q118" i="12" s="1"/>
  <c r="V26" i="12"/>
  <c r="X10" i="12"/>
  <c r="N21" i="12"/>
  <c r="AC10" i="12"/>
  <c r="AF26" i="12"/>
  <c r="AC32" i="12"/>
  <c r="AC58" i="12" s="1"/>
  <c r="AI22" i="12"/>
  <c r="AI46" i="12" s="1"/>
  <c r="AI6" i="12"/>
  <c r="AA25" i="12"/>
  <c r="AA5" i="12"/>
  <c r="Z33" i="12"/>
  <c r="Z57" i="12"/>
  <c r="AF21" i="12"/>
  <c r="AF45" i="12" s="1"/>
  <c r="AF8" i="12"/>
  <c r="AH27" i="12"/>
  <c r="AH7" i="12"/>
  <c r="AJ32" i="12"/>
  <c r="AJ58" i="12" s="1"/>
  <c r="Y26" i="12"/>
  <c r="AA31" i="12"/>
  <c r="AA9" i="12"/>
  <c r="AH26" i="12"/>
  <c r="AA21" i="12"/>
  <c r="AA8" i="12"/>
  <c r="N27" i="12"/>
  <c r="AG20" i="12"/>
  <c r="AC28" i="12" l="1"/>
  <c r="Y23" i="12"/>
  <c r="Y44" i="12"/>
  <c r="V33" i="12"/>
  <c r="AH11" i="12"/>
  <c r="AI28" i="12"/>
  <c r="AJ28" i="12"/>
  <c r="AF57" i="12"/>
  <c r="AF33" i="12"/>
  <c r="W11" i="12"/>
  <c r="AH45" i="12"/>
  <c r="X23" i="12"/>
  <c r="AH118" i="12"/>
  <c r="AB33" i="12"/>
  <c r="AB57" i="12"/>
  <c r="AF46" i="12"/>
  <c r="W46" i="12"/>
  <c r="W44" i="12"/>
  <c r="W23" i="12"/>
  <c r="X47" i="12"/>
  <c r="AJ23" i="12"/>
  <c r="AJ44" i="12"/>
  <c r="AD46" i="12"/>
  <c r="X51" i="12"/>
  <c r="AB45" i="12"/>
  <c r="AE11" i="12"/>
  <c r="AA45" i="12"/>
  <c r="AC45" i="12"/>
  <c r="AJ11" i="12"/>
  <c r="W57" i="12"/>
  <c r="W33" i="12"/>
  <c r="AA112" i="12"/>
  <c r="AA115" i="12" s="1"/>
  <c r="AA118" i="12" s="1"/>
  <c r="B118" i="12" s="1"/>
  <c r="AA4" i="12"/>
  <c r="AA11" i="12" s="1"/>
  <c r="AA20" i="12"/>
  <c r="Z28" i="12"/>
  <c r="AD28" i="12"/>
  <c r="AC33" i="12"/>
  <c r="AI45" i="12"/>
  <c r="AI11" i="12"/>
  <c r="N28" i="12"/>
  <c r="X50" i="12"/>
  <c r="Z44" i="12"/>
  <c r="AC44" i="12"/>
  <c r="AC23" i="12"/>
  <c r="AE44" i="12"/>
  <c r="AE23" i="12"/>
  <c r="AD23" i="12"/>
  <c r="AD44" i="12"/>
  <c r="AB28" i="12"/>
  <c r="N33" i="12"/>
  <c r="V45" i="12"/>
  <c r="AH46" i="12"/>
  <c r="AF44" i="12"/>
  <c r="AF23" i="12"/>
  <c r="AB11" i="12"/>
  <c r="AF11" i="12"/>
  <c r="Z45" i="12"/>
  <c r="Y57" i="12"/>
  <c r="AD33" i="12"/>
  <c r="AD57" i="12"/>
  <c r="AJ46" i="12"/>
  <c r="V23" i="12"/>
  <c r="V44" i="12"/>
  <c r="AI44" i="12"/>
  <c r="AI23" i="12"/>
  <c r="AG28" i="12"/>
  <c r="Z22" i="12"/>
  <c r="Z46" i="12" s="1"/>
  <c r="Z6" i="12"/>
  <c r="AH28" i="12"/>
  <c r="AH23" i="12"/>
  <c r="AH44" i="12"/>
  <c r="AE118" i="12"/>
  <c r="Y11" i="12"/>
  <c r="X57" i="12"/>
  <c r="X33" i="12"/>
  <c r="AG44" i="12"/>
  <c r="AG23" i="12"/>
  <c r="AA28" i="12"/>
  <c r="W45" i="12"/>
  <c r="AB23" i="12"/>
  <c r="AB44" i="12"/>
  <c r="AJ33" i="12"/>
  <c r="AJ57" i="12"/>
  <c r="Z11" i="12"/>
  <c r="AI57" i="12"/>
  <c r="AI33" i="12"/>
  <c r="AB46" i="12"/>
  <c r="AE57" i="12"/>
  <c r="AE33" i="12"/>
  <c r="Y46" i="12"/>
  <c r="AG33" i="12"/>
  <c r="AG57" i="12"/>
  <c r="N44" i="12"/>
  <c r="N23" i="12"/>
  <c r="AD11" i="12"/>
  <c r="AA57" i="12"/>
  <c r="AA33" i="12"/>
  <c r="AI118" i="12"/>
  <c r="Y28" i="12"/>
  <c r="X61" i="12" l="1"/>
  <c r="X13" i="12" s="1"/>
  <c r="V60" i="12"/>
  <c r="V61" i="12" s="1"/>
  <c r="V34" i="12"/>
  <c r="V36" i="12" s="1"/>
  <c r="AF34" i="12"/>
  <c r="AF36" i="12" s="1"/>
  <c r="AF60" i="12"/>
  <c r="AF61" i="12" s="1"/>
  <c r="AF13" i="12" s="1"/>
  <c r="AD47" i="12"/>
  <c r="AD49" i="12"/>
  <c r="AJ49" i="12"/>
  <c r="AJ47" i="12"/>
  <c r="AB49" i="12"/>
  <c r="AB47" i="12"/>
  <c r="AJ51" i="12"/>
  <c r="AF47" i="12"/>
  <c r="AD60" i="12"/>
  <c r="AD34" i="12"/>
  <c r="AD36" i="12" s="1"/>
  <c r="AB50" i="12"/>
  <c r="AJ34" i="12"/>
  <c r="AJ36" i="12" s="1"/>
  <c r="AJ60" i="12"/>
  <c r="AD61" i="12"/>
  <c r="AD13" i="12" s="1"/>
  <c r="AE34" i="12"/>
  <c r="AE36" i="12" s="1"/>
  <c r="AE60" i="12"/>
  <c r="X52" i="12"/>
  <c r="AB51" i="12"/>
  <c r="W50" i="12"/>
  <c r="AE47" i="12"/>
  <c r="X49" i="12"/>
  <c r="AE61" i="12"/>
  <c r="AE13" i="12" s="1"/>
  <c r="AB34" i="12"/>
  <c r="AB36" i="12" s="1"/>
  <c r="AB60" i="12"/>
  <c r="AB61" i="12" s="1"/>
  <c r="AB13" i="12" s="1"/>
  <c r="AH51" i="12"/>
  <c r="N34" i="12"/>
  <c r="N36" i="12" s="1"/>
  <c r="AH47" i="12"/>
  <c r="Y61" i="12"/>
  <c r="Y13" i="12" s="1"/>
  <c r="AC60" i="12"/>
  <c r="AC61" i="12" s="1"/>
  <c r="AC13" i="12" s="1"/>
  <c r="AC34" i="12"/>
  <c r="AC36" i="12" s="1"/>
  <c r="W60" i="12"/>
  <c r="W61" i="12" s="1"/>
  <c r="W13" i="12" s="1"/>
  <c r="W34" i="12"/>
  <c r="W36" i="12" s="1"/>
  <c r="X34" i="12"/>
  <c r="X36" i="12" s="1"/>
  <c r="X60" i="12"/>
  <c r="AI61" i="12"/>
  <c r="AI13" i="12" s="1"/>
  <c r="AG34" i="12"/>
  <c r="AG36" i="12" s="1"/>
  <c r="AG60" i="12"/>
  <c r="AH60" i="12"/>
  <c r="AH61" i="12" s="1"/>
  <c r="AH13" i="12" s="1"/>
  <c r="AH34" i="12"/>
  <c r="AH36" i="12" s="1"/>
  <c r="AI60" i="12"/>
  <c r="AI34" i="12"/>
  <c r="AI36" i="12" s="1"/>
  <c r="AC47" i="12"/>
  <c r="AC49" i="12" s="1"/>
  <c r="W49" i="12"/>
  <c r="W47" i="12"/>
  <c r="AG61" i="12"/>
  <c r="AG13" i="12" s="1"/>
  <c r="AG47" i="12"/>
  <c r="AG49" i="12"/>
  <c r="AI47" i="12"/>
  <c r="AI49" i="12" s="1"/>
  <c r="Z23" i="12"/>
  <c r="W51" i="12"/>
  <c r="Y47" i="12"/>
  <c r="Y49" i="12"/>
  <c r="AJ61" i="12"/>
  <c r="AJ13" i="12" s="1"/>
  <c r="V47" i="12"/>
  <c r="V49" i="12"/>
  <c r="Z47" i="12"/>
  <c r="AA44" i="12"/>
  <c r="AA23" i="12"/>
  <c r="AD51" i="12"/>
  <c r="AF51" i="12"/>
  <c r="Y34" i="12"/>
  <c r="Y36" i="12" s="1"/>
  <c r="Y60" i="12"/>
  <c r="AA60" i="12" l="1"/>
  <c r="AA61" i="12" s="1"/>
  <c r="AA13" i="12" s="1"/>
  <c r="AA34" i="12"/>
  <c r="AA36" i="12" s="1"/>
  <c r="Z52" i="12"/>
  <c r="AH52" i="12"/>
  <c r="AH63" i="12"/>
  <c r="Z60" i="12"/>
  <c r="Z61" i="12" s="1"/>
  <c r="Z13" i="12" s="1"/>
  <c r="B13" i="12" s="1"/>
  <c r="Z34" i="12"/>
  <c r="Z36" i="12" s="1"/>
  <c r="W63" i="12"/>
  <c r="W52" i="12"/>
  <c r="B36" i="12"/>
  <c r="AI50" i="12"/>
  <c r="X63" i="12"/>
  <c r="AB63" i="12"/>
  <c r="AB52" i="12"/>
  <c r="AD52" i="12"/>
  <c r="AD63" i="12"/>
  <c r="AD50" i="12"/>
  <c r="AE63" i="12"/>
  <c r="AE52" i="12"/>
  <c r="AE51" i="12"/>
  <c r="AE50" i="12"/>
  <c r="V52" i="12"/>
  <c r="V63" i="12"/>
  <c r="V51" i="12"/>
  <c r="AC50" i="12"/>
  <c r="AE49" i="12"/>
  <c r="AI63" i="12"/>
  <c r="AI52" i="12"/>
  <c r="AI51" i="12"/>
  <c r="V50" i="12"/>
  <c r="AJ63" i="12"/>
  <c r="AJ52" i="12"/>
  <c r="AJ50" i="12"/>
  <c r="AC52" i="12"/>
  <c r="AC63" i="12"/>
  <c r="AC51" i="12"/>
  <c r="AA47" i="12"/>
  <c r="AA49" i="12"/>
  <c r="Y63" i="12"/>
  <c r="Y52" i="12"/>
  <c r="Y50" i="12"/>
  <c r="AG63" i="12"/>
  <c r="AG52" i="12"/>
  <c r="AG51" i="12"/>
  <c r="AG50" i="12"/>
  <c r="Z50" i="12"/>
  <c r="Z51" i="12"/>
  <c r="AF63" i="12"/>
  <c r="AF52" i="12"/>
  <c r="AF50" i="12"/>
  <c r="Z49" i="12"/>
  <c r="AH50" i="12"/>
  <c r="AH49" i="12"/>
  <c r="AF49" i="12"/>
  <c r="Y51" i="12"/>
  <c r="AA63" i="12" l="1"/>
  <c r="AA52" i="12"/>
  <c r="AA51" i="12"/>
  <c r="AA50" i="12"/>
  <c r="Z63" i="12"/>
  <c r="B63" i="12"/>
  <c r="A3" i="12" s="1"/>
  <c r="B3" i="12" s="1"/>
  <c r="C27" i="2" l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E27" i="2" l="1"/>
  <c r="D27" i="2"/>
</calcChain>
</file>

<file path=xl/comments1.xml><?xml version="1.0" encoding="utf-8"?>
<comments xmlns="http://schemas.openxmlformats.org/spreadsheetml/2006/main">
  <authors>
    <author>Rivera,Diane</author>
  </authors>
  <commentList>
    <comment ref="B35" authorId="0">
      <text>
        <r>
          <rPr>
            <b/>
            <sz val="9"/>
            <color indexed="81"/>
            <rFont val="Tahoma"/>
            <family val="2"/>
          </rPr>
          <t>Rivera,Diane:</t>
        </r>
        <r>
          <rPr>
            <sz val="9"/>
            <color indexed="81"/>
            <rFont val="Tahoma"/>
            <family val="2"/>
          </rPr>
          <t xml:space="preserve">
2016 SOC Attachment 1-3
</t>
        </r>
      </text>
    </comment>
  </commentList>
</comments>
</file>

<file path=xl/comments2.xml><?xml version="1.0" encoding="utf-8"?>
<comments xmlns="http://schemas.openxmlformats.org/spreadsheetml/2006/main">
  <authors>
    <author>RJ</author>
  </authors>
  <commentList>
    <comment ref="D193" authorId="0">
      <text>
        <r>
          <rPr>
            <b/>
            <sz val="12"/>
            <color indexed="81"/>
            <rFont val="Tahoma"/>
            <family val="2"/>
          </rPr>
          <t>RJ:</t>
        </r>
        <r>
          <rPr>
            <sz val="12"/>
            <color indexed="81"/>
            <rFont val="Tahoma"/>
            <family val="2"/>
          </rPr>
          <t xml:space="preserve">
Used for offset to min SWP req.</t>
        </r>
      </text>
    </comment>
  </commentList>
</comments>
</file>

<file path=xl/sharedStrings.xml><?xml version="1.0" encoding="utf-8"?>
<sst xmlns="http://schemas.openxmlformats.org/spreadsheetml/2006/main" count="765" uniqueCount="351">
  <si>
    <t>Calendar
Year</t>
  </si>
  <si>
    <t xml:space="preserve"> TOTAL</t>
  </si>
  <si>
    <t>TOTAL</t>
  </si>
  <si>
    <t>Error Checks</t>
  </si>
  <si>
    <t xml:space="preserve"> 0 = ok</t>
  </si>
  <si>
    <t>SWP Costs</t>
  </si>
  <si>
    <t>Final Status</t>
  </si>
  <si>
    <t>Summary</t>
  </si>
  <si>
    <t>Fiscal Year Ending</t>
  </si>
  <si>
    <t>Delta Water Charge: Capital</t>
  </si>
  <si>
    <t>Delta Water Charge: OMP&amp;R</t>
  </si>
  <si>
    <t>Transportation Capital</t>
  </si>
  <si>
    <t>Transportation OMP&amp;R</t>
  </si>
  <si>
    <t>Power, Variable</t>
  </si>
  <si>
    <t>Power, OAPF</t>
  </si>
  <si>
    <t>Credits</t>
  </si>
  <si>
    <t>Total</t>
  </si>
  <si>
    <t>check</t>
  </si>
  <si>
    <t>State Water Project</t>
  </si>
  <si>
    <t>KEY</t>
  </si>
  <si>
    <t>Capital Charges</t>
  </si>
  <si>
    <t>OAPF = Off-Aqueduct Power Facilities</t>
  </si>
  <si>
    <t>Supply</t>
  </si>
  <si>
    <t>OMP&amp;R = Operating, Maintenance, Power &amp; Replacement from DWR - fixed cost to MWD</t>
  </si>
  <si>
    <t>Power (On-Aqueduct)</t>
  </si>
  <si>
    <t xml:space="preserve">only power costs are considered variable to MWD </t>
  </si>
  <si>
    <t>Other</t>
  </si>
  <si>
    <t>Sub-Total</t>
  </si>
  <si>
    <t>Minimum OMP&amp;R</t>
  </si>
  <si>
    <t>Power</t>
  </si>
  <si>
    <t>Off-Aqueduct - Capital</t>
  </si>
  <si>
    <t>Off-Aqueduct - O&amp;M</t>
  </si>
  <si>
    <t>On-Aqueduct - O&amp;M</t>
  </si>
  <si>
    <t>For SWP Fund min balance</t>
  </si>
  <si>
    <t>East Branch Enlargement Capital</t>
  </si>
  <si>
    <t>COS Allocation</t>
  </si>
  <si>
    <t>C&amp;A - Power</t>
  </si>
  <si>
    <t>C&amp;A - All Other</t>
  </si>
  <si>
    <t>Off-Aqueduct Power</t>
  </si>
  <si>
    <t>Variable Power</t>
  </si>
  <si>
    <t>Water Fix Costs (with power)</t>
  </si>
  <si>
    <t>Remaining Fixed Costs</t>
  </si>
  <si>
    <t>Lookup Code</t>
  </si>
  <si>
    <t>COS: Functional Allocation Basis</t>
  </si>
  <si>
    <t>Charged to Fund</t>
  </si>
  <si>
    <t>Options</t>
  </si>
  <si>
    <t>O&amp;M</t>
  </si>
  <si>
    <t>SWP</t>
  </si>
  <si>
    <t>Existing Facilities Capital Charges</t>
  </si>
  <si>
    <t>EC-S</t>
  </si>
  <si>
    <t>EC-P</t>
  </si>
  <si>
    <t>EC-O</t>
  </si>
  <si>
    <t>Future Facilities Capital Charges</t>
  </si>
  <si>
    <t>FC-S</t>
  </si>
  <si>
    <t>FC-P</t>
  </si>
  <si>
    <t>FC-O</t>
  </si>
  <si>
    <t>Existing Facilities Minimum OMP&amp;R</t>
  </si>
  <si>
    <t>E-M-S</t>
  </si>
  <si>
    <t>E-M-P</t>
  </si>
  <si>
    <t>E-M-O</t>
  </si>
  <si>
    <t>Future Facilities Minimum OMP&amp;R</t>
  </si>
  <si>
    <t>F-M-S</t>
  </si>
  <si>
    <t>F-M-P</t>
  </si>
  <si>
    <t>F-M-O</t>
  </si>
  <si>
    <t>P-Off-F</t>
  </si>
  <si>
    <t>P-Off-V</t>
  </si>
  <si>
    <t>P-On</t>
  </si>
  <si>
    <t>Checks</t>
  </si>
  <si>
    <t>Table</t>
  </si>
  <si>
    <t>Base SWP Data</t>
  </si>
  <si>
    <t>Water Fix</t>
  </si>
  <si>
    <t>Check (o=ok)</t>
  </si>
  <si>
    <t>Source file:</t>
  </si>
  <si>
    <t>SWP FY 2017-2018 Budget and Projection 2015-2035  v1 2015_0930 for CFO sent 2015_1013 - v2.xlsx</t>
  </si>
  <si>
    <t>Updated:</t>
  </si>
  <si>
    <t>Notes:</t>
  </si>
  <si>
    <t>Additional fixed SWP costs when we callback the DWCV transfer</t>
  </si>
  <si>
    <t>Code</t>
  </si>
  <si>
    <t>Items  \   Total ---&gt;</t>
  </si>
  <si>
    <t>Calendar Year</t>
  </si>
  <si>
    <t>From VCM --&gt;</t>
  </si>
  <si>
    <t>DWCV Transfer Requested (AF, Accrual Calendar Year)</t>
  </si>
  <si>
    <t>DWCV Transfer Callback (AF, Accrual Calendar Year)</t>
  </si>
  <si>
    <t>SWP Allocation (Calendar Year)</t>
  </si>
  <si>
    <t>% Callback</t>
  </si>
  <si>
    <t>% of transfer obtianed by DWCV</t>
  </si>
  <si>
    <t>Fixed costs for the 100TAF DWCV transfer callback at a 100% SWP Allocation</t>
  </si>
  <si>
    <t>Delta Capital</t>
  </si>
  <si>
    <t>Delta  Minimum</t>
  </si>
  <si>
    <t>WSRB Surcharge Capital</t>
  </si>
  <si>
    <t>Transportation Minimum</t>
  </si>
  <si>
    <t>P-OFF-V</t>
  </si>
  <si>
    <t>Off Aqueduct O&amp;M</t>
  </si>
  <si>
    <t>Base SWP Cost, does not include fixed DWCV transfer costs</t>
  </si>
  <si>
    <t>Transportation Capital (with Urban Rate Reduction and Permanent Table A Transfer Credit)</t>
  </si>
  <si>
    <t>Delta Capital (with Urban Rate Reduction)</t>
  </si>
  <si>
    <t>East Branch Capital</t>
  </si>
  <si>
    <t>East Branch Enlargement Capital D/S</t>
  </si>
  <si>
    <t>Tehachapi Second Afterbay Capital</t>
  </si>
  <si>
    <t>Devil Canyon/Castaic Capital D/S</t>
  </si>
  <si>
    <t>Springing Amendment (reduction against Trans. Capital)</t>
  </si>
  <si>
    <t>Transportation Minimum OMP&amp;R</t>
  </si>
  <si>
    <t>Delta  Minimum OMP&amp;R</t>
  </si>
  <si>
    <t>East Branch Enlargement Minimum</t>
  </si>
  <si>
    <t>Devil Canyon/Castaic Minimum</t>
  </si>
  <si>
    <t>Hedging Deposit</t>
  </si>
  <si>
    <t>Transportation Replacement</t>
  </si>
  <si>
    <t>Future  Capital Edmonston 4 Pump</t>
  </si>
  <si>
    <t>Future  Capital  Perris Reservoir</t>
  </si>
  <si>
    <t>Future  Capital Hamilton 7 Pump</t>
  </si>
  <si>
    <t>Future  Capital  Teha East Afterbay</t>
  </si>
  <si>
    <t>Sisk Dam</t>
  </si>
  <si>
    <t>California Aqueduct Subsidence</t>
  </si>
  <si>
    <t>Gianelli</t>
  </si>
  <si>
    <t>Future  Capital East Branch Enlargement III</t>
  </si>
  <si>
    <t>Delta Minimum FERC Relicensing</t>
  </si>
  <si>
    <t>Delta Minimum Rice Farmer</t>
  </si>
  <si>
    <t>Delta Minimum Mussel Control (with annual escalation of 3.75%)</t>
  </si>
  <si>
    <t>Transportation Minimum Mussel Control ((with annual escalation of 3.75%)</t>
  </si>
  <si>
    <t>EastBranch Minimum Mussel Control ((with annual escalation of 3.75%)</t>
  </si>
  <si>
    <t>East Branch Enlargement Phase III</t>
  </si>
  <si>
    <t xml:space="preserve"> Var-  Mojave</t>
  </si>
  <si>
    <t xml:space="preserve"> Var Semitropic/Arvin-Edison/KD To &amp; From Storage</t>
  </si>
  <si>
    <t>P-OFF-F</t>
  </si>
  <si>
    <t>Off Aqueduct Capital</t>
  </si>
  <si>
    <t xml:space="preserve"> Off Aqueduct O&amp;M - Nevada Power</t>
  </si>
  <si>
    <t>P-ON</t>
  </si>
  <si>
    <t>On Aqueduct Variable Transportation</t>
  </si>
  <si>
    <t>included in VCM On-aq Power--&gt;</t>
  </si>
  <si>
    <t>Future Variable Power- Southern Relicensing</t>
  </si>
  <si>
    <t>Future Variable Power- Oroville Relicensing</t>
  </si>
  <si>
    <t>Future Variable Power- Dyer Resevoir</t>
  </si>
  <si>
    <t>C-EC-O</t>
  </si>
  <si>
    <t>Fed Securities earnings</t>
  </si>
  <si>
    <t>WSRB Cover</t>
  </si>
  <si>
    <t>WSRB int (SMIF) Earnings</t>
  </si>
  <si>
    <t>C-P-OFF-F</t>
  </si>
  <si>
    <t>OAPF Cover</t>
  </si>
  <si>
    <t>OAPF int earnings (SMIF)</t>
  </si>
  <si>
    <t>Dev Cyn return  princ + int</t>
  </si>
  <si>
    <t>Bond Cover and Interest</t>
  </si>
  <si>
    <t>EB Enl int (SMIF)</t>
  </si>
  <si>
    <t>Res Acct int (SMIF)</t>
  </si>
  <si>
    <t>C-EC-P</t>
  </si>
  <si>
    <t>Teha East Afterbay Cover</t>
  </si>
  <si>
    <t>C-P-OFF-V</t>
  </si>
  <si>
    <t>OAPF Prior Year Refund</t>
  </si>
  <si>
    <t>Excess WSRB Debt Service Reserve Refund</t>
  </si>
  <si>
    <t>Excess OAPF Debt Service Reserve Refund</t>
  </si>
  <si>
    <t>Impact of WaterFix - v6 Oct 2015 used for Budget.xlsx</t>
  </si>
  <si>
    <t>Water Fix - High Case - CAPITAL w/cover</t>
  </si>
  <si>
    <t>Water Fix - High Case - O&amp;M w/o power</t>
  </si>
  <si>
    <t>Water Fix - High Case - POWER</t>
  </si>
  <si>
    <t>Credit from Overcollection</t>
  </si>
  <si>
    <t xml:space="preserve">TABLE B-29  Capital Cost Component of East Branch Enlargement  </t>
  </si>
  <si>
    <r>
      <t xml:space="preserve">                       Facilities Transportation Charge for Each Contractor </t>
    </r>
    <r>
      <rPr>
        <b/>
        <vertAlign val="superscript"/>
        <sz val="12"/>
        <rFont val="Arial"/>
        <family val="2"/>
      </rPr>
      <t>a c</t>
    </r>
  </si>
  <si>
    <t>(in dollars)</t>
  </si>
  <si>
    <t>SOUTHERN CALIFORNIA AREA</t>
  </si>
  <si>
    <t>Calendar</t>
  </si>
  <si>
    <t>Antelope</t>
  </si>
  <si>
    <t>Coachella</t>
  </si>
  <si>
    <t>San</t>
  </si>
  <si>
    <t>The Metropolitan</t>
  </si>
  <si>
    <t>Valley -</t>
  </si>
  <si>
    <t>Valley</t>
  </si>
  <si>
    <t>Desert</t>
  </si>
  <si>
    <t>Mojave</t>
  </si>
  <si>
    <t>Palmdale</t>
  </si>
  <si>
    <t>Bernardino</t>
  </si>
  <si>
    <t>Water District</t>
  </si>
  <si>
    <t>Year</t>
  </si>
  <si>
    <t>East Kern</t>
  </si>
  <si>
    <t xml:space="preserve">Water </t>
  </si>
  <si>
    <t>Water</t>
  </si>
  <si>
    <t>Valley Municipal</t>
  </si>
  <si>
    <t xml:space="preserve">of Southern </t>
  </si>
  <si>
    <t>Water Agency</t>
  </si>
  <si>
    <t>District</t>
  </si>
  <si>
    <t>Agency</t>
  </si>
  <si>
    <t>Water District (b)</t>
  </si>
  <si>
    <t>California</t>
  </si>
  <si>
    <t>[1]</t>
  </si>
  <si>
    <t>[2]</t>
  </si>
  <si>
    <t>[3]</t>
  </si>
  <si>
    <t>[4]</t>
  </si>
  <si>
    <t>[5]</t>
  </si>
  <si>
    <t>[6]</t>
  </si>
  <si>
    <t>[7]</t>
  </si>
  <si>
    <t>[8]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</si>
  <si>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</si>
  <si>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</si>
  <si>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</si>
  <si>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</si>
  <si>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</si>
  <si>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</si>
  <si>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</si>
  <si>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</si>
  <si>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</si>
  <si>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</si>
  <si>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</si>
  <si>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</si>
  <si>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</si>
  <si>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</si>
  <si>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</si>
  <si>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</si>
  <si>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</si>
  <si>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</si>
  <si>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</si>
  <si>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</si>
  <si>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</si>
  <si>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</si>
  <si>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</si>
  <si>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</si>
  <si>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</si>
  <si>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</si>
  <si>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</si>
  <si>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</si>
  <si>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</si>
  <si>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</si>
  <si>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</si>
  <si>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</si>
  <si>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</si>
  <si>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</si>
  <si>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</si>
  <si>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</si>
  <si>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</si>
  <si>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</si>
  <si>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</si>
  <si>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</si>
  <si>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</si>
  <si>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</si>
  <si>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</si>
  <si>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</si>
  <si>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</si>
  <si>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</si>
  <si>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</si>
  <si>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</si>
  <si>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</si>
  <si>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</si>
  <si>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</si>
  <si>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</si>
  <si>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</si>
  <si>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</si>
  <si>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</si>
  <si>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</si>
  <si>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</si>
  <si>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</si>
  <si>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</si>
  <si>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</si>
  <si>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</si>
  <si>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</si>
  <si>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</si>
  <si>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</si>
  <si>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</si>
  <si>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 xml:space="preserve">    TOTAL</t>
  </si>
  <si>
    <t xml:space="preserve">    (a)    1988 through 2014 charges are debt service only and do not include bond cover, 2015 charges and after include both debt service and bond cover.</t>
  </si>
  <si>
    <t xml:space="preserve">    (b)    Under Article 49(d)(4)(A) of its contract, San Bernardino Valley Municipal Water District elected to pay a portion of its allocated costs of East Branch Enlargement in</t>
  </si>
  <si>
    <t xml:space="preserve">            advance rather than to participate in payment of Water System Revenue Bonds.  This election made via a letter of agreement signed June 1, 1987.  As of        </t>
  </si>
  <si>
    <t xml:space="preserve">            June 1999, $6,347,938 has been received from the San Bernardino Valley Municipal Water District.   </t>
  </si>
  <si>
    <t xml:space="preserve">    (c)   EBE Phase 2 debt service schedule starts in 2016 and this table is the sum of EBE Phase 1 and Phase 2 capital charges for each contractor.</t>
  </si>
  <si>
    <t>TABLE B-30  Minimum OMP&amp;R Component of East Branch Enlargement</t>
  </si>
  <si>
    <t xml:space="preserve">                       Facilities Transportation Charge for Each Contractor</t>
  </si>
  <si>
    <t>The</t>
  </si>
  <si>
    <t>Metropolitan</t>
  </si>
  <si>
    <t>Valley-</t>
  </si>
  <si>
    <t>Municipal</t>
  </si>
  <si>
    <t>of Southern</t>
  </si>
  <si>
    <t xml:space="preserve">TABLE B-31  Total East Branch Enlargement Facilities </t>
  </si>
  <si>
    <t xml:space="preserve">           Transportation Charge for Each Contractor</t>
  </si>
  <si>
    <t>San Bernardino</t>
  </si>
  <si>
    <t>TOTAL B-31 (B-29+B30)</t>
  </si>
  <si>
    <t>B-30 Minimum OMP&amp;R</t>
  </si>
  <si>
    <t>DWR SOC 2016</t>
  </si>
  <si>
    <t>Capital Cost Component</t>
  </si>
  <si>
    <t>Capital Cost Component (Attachment 4E)</t>
  </si>
  <si>
    <t>Minimum OMP&amp;R (Attachment 4F)</t>
  </si>
  <si>
    <t xml:space="preserve">TOTAL </t>
  </si>
  <si>
    <t>B-29 Capital Cost Component</t>
  </si>
  <si>
    <r>
      <t xml:space="preserve">East Branch Enlargement (in dollars) 2016 - 2035    </t>
    </r>
    <r>
      <rPr>
        <sz val="10"/>
        <rFont val="CG Times"/>
        <family val="1"/>
      </rPr>
      <t>(Data obtained from 2016 SOC Attachment 1-3)</t>
    </r>
  </si>
  <si>
    <t>MWD Payments Received Inception to Date 1988 - 2016</t>
  </si>
  <si>
    <r>
      <t xml:space="preserve">East Branch Enlargement (in dollars) 1988 - 2016    </t>
    </r>
    <r>
      <rPr>
        <sz val="10"/>
        <rFont val="CG Times"/>
        <family val="1"/>
      </rPr>
      <t>(Data obtained from 2016 SOC Attachment 4E and 4F)</t>
    </r>
  </si>
  <si>
    <t>B-Tables Data 2017 - 2035</t>
  </si>
  <si>
    <r>
      <t xml:space="preserve">East Branch Enlargement (in dollars) 2017 - 2035    </t>
    </r>
    <r>
      <rPr>
        <sz val="10"/>
        <rFont val="CG Times"/>
        <family val="1"/>
      </rPr>
      <t>(Data obtained from Table B-29-B-31)</t>
    </r>
  </si>
  <si>
    <t>MWD Budget 2017 - 2035</t>
  </si>
  <si>
    <r>
      <t xml:space="preserve">East Branch Enlargement (in dollars) 2017 - 2035    </t>
    </r>
    <r>
      <rPr>
        <sz val="10"/>
        <rFont val="CG Times"/>
        <family val="1"/>
      </rPr>
      <t>(Data obtained from Lib_SWP)</t>
    </r>
  </si>
  <si>
    <t>TOTAL B-31                           (B-29+B30)</t>
  </si>
  <si>
    <t>TOTAL B-31               (B-29+B30)</t>
  </si>
  <si>
    <t>East Branch Enlargement - Phase II</t>
  </si>
  <si>
    <t>Table 8-1 Summary of Scenario Costs</t>
  </si>
  <si>
    <t>Scenario 1                                                           DWR 2004 Report Conditions                   (Bases Case Water Surface Elevations)</t>
  </si>
  <si>
    <t>Scenario 2                                           Canal Raise Alternative</t>
  </si>
  <si>
    <t>Scenario 3                                       Smooth Siphon Alternative</t>
  </si>
  <si>
    <t>Item</t>
  </si>
  <si>
    <t>Unit</t>
  </si>
  <si>
    <t>2007 Unit Cost (a)</t>
  </si>
  <si>
    <t>Estimated Lifecycle</t>
  </si>
  <si>
    <t>Quantity</t>
  </si>
  <si>
    <t>2007 Construction Costs</t>
  </si>
  <si>
    <t>Annualized Cost with Contingency</t>
  </si>
  <si>
    <t>Costs</t>
  </si>
  <si>
    <t>B &amp; D</t>
  </si>
  <si>
    <t>Canal</t>
  </si>
  <si>
    <r>
      <t>Mobilization and Demobilzation</t>
    </r>
    <r>
      <rPr>
        <vertAlign val="superscript"/>
        <sz val="10"/>
        <rFont val="CG Times"/>
        <family val="1"/>
      </rPr>
      <t xml:space="preserve">4 </t>
    </r>
  </si>
  <si>
    <t>EA</t>
  </si>
  <si>
    <t xml:space="preserve">Raise Embankment3 </t>
  </si>
  <si>
    <t>CY</t>
  </si>
  <si>
    <t xml:space="preserve">Compacted Embankment </t>
  </si>
  <si>
    <t xml:space="preserve">Raise Concrete Lining </t>
  </si>
  <si>
    <t xml:space="preserve">Remove and Replace Primary Road </t>
  </si>
  <si>
    <t>FT</t>
  </si>
  <si>
    <t>Add One Bay Check Structures1</t>
  </si>
  <si>
    <t>Add Single Barrel Siphon1</t>
  </si>
  <si>
    <t xml:space="preserve">Add Single Barrel Siphon (Tejon) </t>
  </si>
  <si>
    <t>Add Single Barrel Siphon (Antelope)</t>
  </si>
  <si>
    <t>Add Three R.C. Box Siphon1</t>
  </si>
  <si>
    <t>LF</t>
  </si>
  <si>
    <t>New Radial Gates and Radial Gate Hoists1</t>
  </si>
  <si>
    <t>Modify Existing Radial Gate and Check1</t>
  </si>
  <si>
    <t>Remove Raised Concrete Sill at Check1</t>
  </si>
  <si>
    <t>Modify Existing Radial Gate Hoist and Electrical1</t>
  </si>
  <si>
    <t>Bridges2</t>
  </si>
  <si>
    <t>Overchutes1</t>
  </si>
  <si>
    <t>Raise Pipelines1</t>
  </si>
  <si>
    <t>Raise 121" Steel Pipeline1</t>
  </si>
  <si>
    <t>LS</t>
  </si>
  <si>
    <t>Extend Culvert Inlets and Outlets1</t>
  </si>
  <si>
    <t>Hydromulching1</t>
  </si>
  <si>
    <t>AC</t>
  </si>
  <si>
    <t>Traffic Control and Detour1</t>
  </si>
  <si>
    <t xml:space="preserve">Slip Form Wall LF </t>
  </si>
  <si>
    <t xml:space="preserve">Precast Panel System LF </t>
  </si>
  <si>
    <t xml:space="preserve">Smooth Coating for Siphons SF </t>
  </si>
  <si>
    <t>SF</t>
  </si>
  <si>
    <t>C</t>
  </si>
  <si>
    <t>Pearblossom Pumping Plant</t>
  </si>
  <si>
    <t>Furnish and install pump units1</t>
  </si>
  <si>
    <t>Furnish and install motors1</t>
  </si>
  <si>
    <t>Furnish and install valves1</t>
  </si>
  <si>
    <t>Install 11'-0" discharge line1</t>
  </si>
  <si>
    <t>JOB</t>
  </si>
  <si>
    <t xml:space="preserve">Discount Rate: 4.875% </t>
  </si>
  <si>
    <t>Subtotal</t>
  </si>
  <si>
    <t>Contingency: 20%</t>
  </si>
  <si>
    <t>Project Lifecycle (Years): 50</t>
  </si>
  <si>
    <t>Present Value: $400,000,000</t>
  </si>
  <si>
    <t>Present Value: $390,000,000</t>
  </si>
  <si>
    <t>Unit Cost is escalated from the DWR East Branch Enlargement Report Costs for 2001.</t>
  </si>
  <si>
    <t>Bridge cost is the average between the cost of replacing and raising the bridge.</t>
  </si>
  <si>
    <t>Updated embankment quantity from DWR</t>
  </si>
  <si>
    <t>Mobilization and Demobilization cost excludes C Pearblossom Pumping Plant.</t>
  </si>
  <si>
    <t>Design, Environmental and Right of Way costs are not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</si>
</sst>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&quot;*&quot;;[Red]\(#,##0\)"/>
    <numFmt numFmtId="166" formatCode="General_)"/>
    <numFmt numFmtId="167" formatCode="0.000%"/>
    <numFmt numFmtId="168" formatCode="0_)"/>
    <numFmt numFmtId="169" formatCode="_(* #,##0.0_);_(* \(#,##0.0\);_(* &quot;-&quot;_);_(@_)"/>
    <numFmt numFmtId="170" formatCode="_(&quot;$&quot;* #,##0_);_(&quot;$&quot;* \(#,##0\);_(&quot;$&quot;* &quot;-&quot;??_);_(@_)"/>
  </numFmts>
  <fonts count="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G Times"/>
      <family val="1"/>
    </font>
    <font>
      <b/>
      <sz val="10"/>
      <name val="CG Times"/>
      <family val="1"/>
    </font>
    <font>
      <b/>
      <sz val="14"/>
      <name val="CG Times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10"/>
      <color indexed="8"/>
      <name val="Helv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Helv"/>
    </font>
    <font>
      <sz val="10"/>
      <color theme="1"/>
      <name val="Calibri"/>
      <family val="2"/>
    </font>
    <font>
      <sz val="11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6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2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7"/>
      <name val="Arial"/>
      <family val="2"/>
    </font>
    <font>
      <b/>
      <vertAlign val="superscript"/>
      <sz val="12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  <font>
      <sz val="7"/>
      <name val="Helv"/>
    </font>
    <font>
      <b/>
      <sz val="12"/>
      <color rgb="FFC00000"/>
      <name val="Arial"/>
      <family val="2"/>
    </font>
    <font>
      <i/>
      <sz val="10"/>
      <name val="CG Times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0"/>
      <name val="CG Times"/>
      <family val="1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Gray">
        <fgColor indexed="11"/>
      </patternFill>
    </fill>
    <fill>
      <patternFill patternType="mediumGray">
        <fgColor indexed="15"/>
      </patternFill>
    </fill>
    <fill>
      <patternFill patternType="lightGray">
        <fgColor indexed="10"/>
      </patternFill>
    </fill>
    <fill>
      <patternFill patternType="lightGray">
        <fgColor indexed="19"/>
      </patternFill>
    </fill>
    <fill>
      <patternFill patternType="solid">
        <fgColor indexed="1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66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831">
    <xf numFmtId="0" fontId="0" fillId="0" borderId="0"/>
    <xf numFmtId="43" fontId="23" fillId="0" borderId="0" applyFont="0" applyFill="0" applyBorder="0" applyAlignment="0" applyProtection="0"/>
    <xf numFmtId="0" fontId="24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8" borderId="0" applyNumberFormat="0" applyBorder="0" applyAlignment="0" applyProtection="0"/>
    <xf numFmtId="0" fontId="24" fillId="3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36" borderId="0" applyNumberFormat="0" applyBorder="0" applyAlignment="0" applyProtection="0"/>
    <xf numFmtId="0" fontId="24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4" fillId="43" borderId="0" applyNumberFormat="0" applyBorder="0" applyAlignment="0" applyProtection="0"/>
    <xf numFmtId="0" fontId="24" fillId="3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35" borderId="0" applyNumberFormat="0" applyBorder="0" applyAlignment="0" applyProtection="0"/>
    <xf numFmtId="0" fontId="24" fillId="3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24" fillId="38" borderId="0" applyNumberFormat="0" applyBorder="0" applyAlignment="0" applyProtection="0"/>
    <xf numFmtId="0" fontId="25" fillId="45" borderId="0" applyNumberFormat="0" applyBorder="0" applyAlignment="0" applyProtection="0"/>
    <xf numFmtId="0" fontId="19" fillId="12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19" fillId="16" borderId="0" applyNumberFormat="0" applyBorder="0" applyAlignment="0" applyProtection="0"/>
    <xf numFmtId="0" fontId="25" fillId="46" borderId="0" applyNumberFormat="0" applyBorder="0" applyAlignment="0" applyProtection="0"/>
    <xf numFmtId="0" fontId="25" fillId="42" borderId="0" applyNumberFormat="0" applyBorder="0" applyAlignment="0" applyProtection="0"/>
    <xf numFmtId="0" fontId="19" fillId="20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19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48" borderId="0" applyNumberFormat="0" applyBorder="0" applyAlignment="0" applyProtection="0"/>
    <xf numFmtId="0" fontId="19" fillId="28" borderId="0" applyNumberFormat="0" applyBorder="0" applyAlignment="0" applyProtection="0"/>
    <xf numFmtId="0" fontId="25" fillId="41" borderId="0" applyNumberFormat="0" applyBorder="0" applyAlignment="0" applyProtection="0"/>
    <xf numFmtId="0" fontId="25" fillId="49" borderId="0" applyNumberFormat="0" applyBorder="0" applyAlignment="0" applyProtection="0"/>
    <xf numFmtId="0" fontId="19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50" borderId="0" applyNumberFormat="0" applyBorder="0" applyAlignment="0" applyProtection="0"/>
    <xf numFmtId="0" fontId="19" fillId="9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19" fillId="13" borderId="0" applyNumberFormat="0" applyBorder="0" applyAlignment="0" applyProtection="0"/>
    <xf numFmtId="0" fontId="25" fillId="46" borderId="0" applyNumberFormat="0" applyBorder="0" applyAlignment="0" applyProtection="0"/>
    <xf numFmtId="0" fontId="25" fillId="53" borderId="0" applyNumberFormat="0" applyBorder="0" applyAlignment="0" applyProtection="0"/>
    <xf numFmtId="0" fontId="19" fillId="17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19" fillId="21" borderId="0" applyNumberFormat="0" applyBorder="0" applyAlignment="0" applyProtection="0"/>
    <xf numFmtId="0" fontId="25" fillId="54" borderId="0" applyNumberFormat="0" applyBorder="0" applyAlignment="0" applyProtection="0"/>
    <xf numFmtId="0" fontId="25" fillId="48" borderId="0" applyNumberFormat="0" applyBorder="0" applyAlignment="0" applyProtection="0"/>
    <xf numFmtId="0" fontId="19" fillId="25" borderId="0" applyNumberFormat="0" applyBorder="0" applyAlignment="0" applyProtection="0"/>
    <xf numFmtId="0" fontId="25" fillId="48" borderId="0" applyNumberFormat="0" applyBorder="0" applyAlignment="0" applyProtection="0"/>
    <xf numFmtId="0" fontId="25" fillId="46" borderId="0" applyNumberFormat="0" applyBorder="0" applyAlignment="0" applyProtection="0"/>
    <xf numFmtId="0" fontId="19" fillId="29" borderId="0" applyNumberFormat="0" applyBorder="0" applyAlignment="0" applyProtection="0"/>
    <xf numFmtId="0" fontId="25" fillId="52" borderId="0" applyNumberFormat="0" applyBorder="0" applyAlignment="0" applyProtection="0"/>
    <xf numFmtId="0" fontId="26" fillId="35" borderId="0" applyNumberFormat="0" applyBorder="0" applyAlignment="0" applyProtection="0"/>
    <xf numFmtId="0" fontId="9" fillId="3" borderId="0" applyNumberFormat="0" applyBorder="0" applyAlignment="0" applyProtection="0"/>
    <xf numFmtId="0" fontId="26" fillId="39" borderId="0" applyNumberFormat="0" applyBorder="0" applyAlignment="0" applyProtection="0"/>
    <xf numFmtId="0" fontId="27" fillId="55" borderId="22" applyNumberFormat="0" applyAlignment="0" applyProtection="0"/>
    <xf numFmtId="0" fontId="13" fillId="6" borderId="4" applyNumberFormat="0" applyAlignment="0" applyProtection="0"/>
    <xf numFmtId="0" fontId="28" fillId="56" borderId="22" applyNumberFormat="0" applyAlignment="0" applyProtection="0"/>
    <xf numFmtId="165" fontId="29" fillId="0" borderId="23" applyFont="0" applyFill="0" applyBorder="0" applyAlignment="0" applyProtection="0"/>
    <xf numFmtId="0" fontId="30" fillId="57" borderId="24" applyNumberFormat="0" applyAlignment="0" applyProtection="0"/>
    <xf numFmtId="0" fontId="15" fillId="7" borderId="7" applyNumberFormat="0" applyAlignment="0" applyProtection="0"/>
    <xf numFmtId="0" fontId="30" fillId="57" borderId="24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7" borderId="0" applyNumberFormat="0" applyBorder="0" applyAlignment="0" applyProtection="0"/>
    <xf numFmtId="0" fontId="8" fillId="2" borderId="0" applyNumberFormat="0" applyBorder="0" applyAlignment="0" applyProtection="0"/>
    <xf numFmtId="0" fontId="36" fillId="41" borderId="0" applyNumberFormat="0" applyBorder="0" applyAlignment="0" applyProtection="0"/>
    <xf numFmtId="0" fontId="37" fillId="0" borderId="25" applyNumberFormat="0" applyFill="0" applyAlignment="0" applyProtection="0"/>
    <xf numFmtId="0" fontId="5" fillId="0" borderId="1" applyNumberFormat="0" applyFill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6" fillId="0" borderId="2" applyNumberFormat="0" applyFill="0" applyAlignment="0" applyProtection="0"/>
    <xf numFmtId="0" fontId="40" fillId="0" borderId="28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7" fillId="0" borderId="3" applyNumberFormat="0" applyFill="0" applyAlignment="0" applyProtection="0"/>
    <xf numFmtId="0" fontId="42" fillId="0" borderId="30" applyNumberFormat="0" applyFill="0" applyAlignment="0" applyProtection="0"/>
    <xf numFmtId="0" fontId="4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0" borderId="22" applyNumberFormat="0" applyAlignment="0" applyProtection="0"/>
    <xf numFmtId="0" fontId="11" fillId="5" borderId="4" applyNumberFormat="0" applyAlignment="0" applyProtection="0"/>
    <xf numFmtId="0" fontId="43" fillId="43" borderId="22" applyNumberFormat="0" applyAlignment="0" applyProtection="0"/>
    <xf numFmtId="0" fontId="44" fillId="0" borderId="31" applyNumberFormat="0" applyFill="0" applyAlignment="0" applyProtection="0"/>
    <xf numFmtId="0" fontId="14" fillId="0" borderId="6" applyNumberFormat="0" applyFill="0" applyAlignment="0" applyProtection="0"/>
    <xf numFmtId="0" fontId="45" fillId="0" borderId="32" applyNumberFormat="0" applyFill="0" applyAlignment="0" applyProtection="0"/>
    <xf numFmtId="0" fontId="46" fillId="43" borderId="0" applyNumberFormat="0" applyBorder="0" applyAlignment="0" applyProtection="0"/>
    <xf numFmtId="0" fontId="10" fillId="4" borderId="0" applyNumberFormat="0" applyBorder="0" applyAlignment="0" applyProtection="0"/>
    <xf numFmtId="0" fontId="47" fillId="43" borderId="0" applyNumberFormat="0" applyBorder="0" applyAlignment="0" applyProtection="0"/>
    <xf numFmtId="38" fontId="29" fillId="0" borderId="33" applyFont="0" applyFill="0" applyBorder="0" applyAlignment="0" applyProtection="0"/>
    <xf numFmtId="166" fontId="32" fillId="0" borderId="0"/>
    <xf numFmtId="0" fontId="3" fillId="0" borderId="0"/>
    <xf numFmtId="166" fontId="32" fillId="0" borderId="0"/>
    <xf numFmtId="0" fontId="3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34" fillId="0" borderId="0"/>
    <xf numFmtId="166" fontId="32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34" fillId="0" borderId="0"/>
    <xf numFmtId="0" fontId="3" fillId="0" borderId="0"/>
    <xf numFmtId="0" fontId="23" fillId="0" borderId="0"/>
    <xf numFmtId="0" fontId="23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0" fontId="33" fillId="0" borderId="0"/>
    <xf numFmtId="0" fontId="3" fillId="0" borderId="0"/>
    <xf numFmtId="166" fontId="31" fillId="0" borderId="0"/>
    <xf numFmtId="37" fontId="48" fillId="0" borderId="0"/>
    <xf numFmtId="0" fontId="23" fillId="0" borderId="0"/>
    <xf numFmtId="0" fontId="23" fillId="0" borderId="0"/>
    <xf numFmtId="166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32" fillId="0" borderId="0"/>
    <xf numFmtId="39" fontId="48" fillId="0" borderId="0"/>
    <xf numFmtId="0" fontId="23" fillId="0" borderId="0"/>
    <xf numFmtId="0" fontId="48" fillId="0" borderId="0"/>
    <xf numFmtId="0" fontId="23" fillId="0" borderId="0"/>
    <xf numFmtId="0" fontId="34" fillId="0" borderId="0"/>
    <xf numFmtId="0" fontId="34" fillId="0" borderId="0"/>
    <xf numFmtId="166" fontId="32" fillId="0" borderId="0"/>
    <xf numFmtId="166" fontId="32" fillId="0" borderId="0"/>
    <xf numFmtId="0" fontId="23" fillId="0" borderId="0"/>
    <xf numFmtId="0" fontId="23" fillId="0" borderId="0"/>
    <xf numFmtId="166" fontId="32" fillId="0" borderId="0"/>
    <xf numFmtId="0" fontId="33" fillId="0" borderId="0"/>
    <xf numFmtId="166" fontId="32" fillId="0" borderId="0"/>
    <xf numFmtId="0" fontId="33" fillId="0" borderId="0"/>
    <xf numFmtId="166" fontId="32" fillId="0" borderId="0"/>
    <xf numFmtId="0" fontId="34" fillId="0" borderId="0"/>
    <xf numFmtId="0" fontId="3" fillId="0" borderId="0"/>
    <xf numFmtId="0" fontId="3" fillId="0" borderId="0"/>
    <xf numFmtId="165" fontId="32" fillId="0" borderId="23" applyNumberFormat="0" applyFont="0" applyBorder="0" applyAlignment="0" applyProtection="0"/>
    <xf numFmtId="0" fontId="23" fillId="38" borderId="34" applyNumberFormat="0" applyFont="0" applyAlignment="0" applyProtection="0"/>
    <xf numFmtId="0" fontId="23" fillId="38" borderId="34" applyNumberFormat="0" applyFont="0" applyAlignment="0" applyProtection="0"/>
    <xf numFmtId="0" fontId="23" fillId="38" borderId="34" applyNumberFormat="0" applyFont="0" applyAlignment="0" applyProtection="0"/>
    <xf numFmtId="0" fontId="49" fillId="38" borderId="34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2" fillId="38" borderId="34" applyNumberFormat="0" applyFont="0" applyAlignment="0" applyProtection="0"/>
    <xf numFmtId="38" fontId="32" fillId="0" borderId="0" applyFill="0" applyBorder="0" applyProtection="0"/>
    <xf numFmtId="38" fontId="32" fillId="0" borderId="0"/>
    <xf numFmtId="0" fontId="50" fillId="55" borderId="35" applyNumberFormat="0" applyAlignment="0" applyProtection="0"/>
    <xf numFmtId="0" fontId="12" fillId="6" borderId="5" applyNumberFormat="0" applyAlignment="0" applyProtection="0"/>
    <xf numFmtId="0" fontId="50" fillId="56" borderId="35" applyNumberFormat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167" fontId="32" fillId="0" borderId="0" applyFill="0" applyBorder="0" applyProtection="0"/>
    <xf numFmtId="0" fontId="51" fillId="58" borderId="0" applyNumberFormat="0" applyFont="0" applyBorder="0" applyAlignment="0" applyProtection="0"/>
    <xf numFmtId="0" fontId="51" fillId="59" borderId="0" applyNumberFormat="0" applyFont="0" applyBorder="0" applyAlignment="0" applyProtection="0"/>
    <xf numFmtId="0" fontId="51" fillId="60" borderId="0" applyNumberFormat="0" applyFont="0" applyBorder="0" applyAlignment="0" applyProtection="0"/>
    <xf numFmtId="0" fontId="51" fillId="61" borderId="0" applyNumberFormat="0" applyFont="0" applyBorder="0" applyAlignment="0" applyProtection="0"/>
    <xf numFmtId="0" fontId="51" fillId="62" borderId="0" applyNumberFormat="0" applyFont="0" applyBorder="0" applyAlignment="0" applyProtection="0"/>
    <xf numFmtId="0" fontId="51" fillId="59" borderId="0" applyNumberFormat="0" applyFont="0" applyBorder="0" applyAlignment="0" applyProtection="0"/>
    <xf numFmtId="0" fontId="51" fillId="62" borderId="0" applyNumberFormat="0" applyFont="0" applyBorder="0" applyAlignment="0" applyProtection="0"/>
    <xf numFmtId="0" fontId="5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36" applyNumberFormat="0" applyFill="0" applyAlignment="0" applyProtection="0"/>
    <xf numFmtId="0" fontId="18" fillId="0" borderId="9" applyNumberFormat="0" applyFill="0" applyAlignment="0" applyProtection="0"/>
    <xf numFmtId="0" fontId="54" fillId="0" borderId="37" applyNumberFormat="0" applyFill="0" applyAlignment="0" applyProtection="0"/>
    <xf numFmtId="0" fontId="4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4" fontId="55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59" fillId="0" borderId="0" applyFill="0" applyBorder="0" applyProtection="0">
      <alignment horizontal="left" vertical="center"/>
    </xf>
    <xf numFmtId="9" fontId="23" fillId="0" borderId="0" applyFont="0" applyFill="0" applyBorder="0" applyProtection="0">
      <alignment vertical="center"/>
    </xf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8" fillId="0" borderId="0"/>
    <xf numFmtId="0" fontId="68" fillId="0" borderId="0"/>
    <xf numFmtId="0" fontId="68" fillId="0" borderId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0" fontId="23" fillId="0" borderId="0"/>
    <xf numFmtId="37" fontId="77" fillId="0" borderId="0"/>
    <xf numFmtId="37" fontId="77" fillId="0" borderId="0"/>
    <xf numFmtId="0" fontId="23" fillId="0" borderId="0"/>
    <xf numFmtId="37" fontId="77" fillId="0" borderId="0"/>
    <xf numFmtId="37" fontId="77" fillId="0" borderId="0"/>
    <xf numFmtId="0" fontId="23" fillId="0" borderId="0"/>
    <xf numFmtId="37" fontId="77" fillId="0" borderId="0"/>
    <xf numFmtId="37" fontId="77" fillId="0" borderId="0"/>
    <xf numFmtId="0" fontId="23" fillId="0" borderId="0"/>
    <xf numFmtId="37" fontId="77" fillId="0" borderId="0"/>
    <xf numFmtId="37" fontId="77" fillId="0" borderId="0"/>
    <xf numFmtId="0" fontId="23" fillId="0" borderId="0"/>
    <xf numFmtId="37" fontId="77" fillId="0" borderId="0"/>
    <xf numFmtId="37" fontId="77" fillId="0" borderId="0"/>
    <xf numFmtId="0" fontId="23" fillId="0" borderId="0"/>
    <xf numFmtId="37" fontId="77" fillId="0" borderId="0"/>
    <xf numFmtId="37" fontId="77" fillId="0" borderId="0"/>
    <xf numFmtId="0" fontId="23" fillId="0" borderId="0"/>
    <xf numFmtId="37" fontId="77" fillId="0" borderId="0"/>
    <xf numFmtId="37" fontId="77" fillId="0" borderId="0"/>
    <xf numFmtId="0" fontId="23" fillId="0" borderId="0"/>
    <xf numFmtId="37" fontId="77" fillId="0" borderId="0"/>
    <xf numFmtId="37" fontId="7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6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7" fontId="77" fillId="0" borderId="0"/>
    <xf numFmtId="0" fontId="23" fillId="0" borderId="0"/>
    <xf numFmtId="0" fontId="6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37" fontId="77" fillId="0" borderId="0"/>
    <xf numFmtId="0" fontId="23" fillId="0" borderId="0"/>
    <xf numFmtId="37" fontId="77" fillId="0" borderId="0"/>
    <xf numFmtId="37" fontId="7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0" fontId="20" fillId="0" borderId="0" xfId="0" applyFont="1"/>
    <xf numFmtId="0" fontId="20" fillId="0" borderId="0" xfId="0" applyFont="1" applyBorder="1"/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37" fontId="20" fillId="0" borderId="0" xfId="0" applyNumberFormat="1" applyFont="1"/>
    <xf numFmtId="0" fontId="20" fillId="0" borderId="0" xfId="0" applyFont="1" applyFill="1"/>
    <xf numFmtId="37" fontId="20" fillId="0" borderId="0" xfId="0" applyNumberFormat="1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37" fontId="20" fillId="0" borderId="0" xfId="1" applyNumberFormat="1" applyFont="1"/>
    <xf numFmtId="37" fontId="20" fillId="0" borderId="0" xfId="1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37" fontId="21" fillId="0" borderId="33" xfId="1" applyNumberFormat="1" applyFont="1" applyBorder="1" applyAlignment="1">
      <alignment horizontal="center" vertical="center"/>
    </xf>
    <xf numFmtId="37" fontId="21" fillId="0" borderId="0" xfId="1" applyNumberFormat="1" applyFont="1" applyBorder="1" applyAlignment="1">
      <alignment horizontal="center" vertical="center"/>
    </xf>
    <xf numFmtId="37" fontId="21" fillId="0" borderId="19" xfId="1" applyNumberFormat="1" applyFont="1" applyBorder="1" applyAlignment="1">
      <alignment horizontal="center" vertical="center"/>
    </xf>
    <xf numFmtId="37" fontId="20" fillId="0" borderId="0" xfId="1" applyNumberFormat="1" applyFont="1" applyBorder="1"/>
    <xf numFmtId="37" fontId="20" fillId="0" borderId="0" xfId="1" applyNumberFormat="1" applyFont="1" applyFill="1" applyBorder="1"/>
    <xf numFmtId="0" fontId="20" fillId="0" borderId="0" xfId="0" applyFont="1" applyFill="1" applyBorder="1"/>
    <xf numFmtId="164" fontId="20" fillId="0" borderId="0" xfId="0" applyNumberFormat="1" applyFont="1" applyFill="1" applyBorder="1" applyAlignment="1">
      <alignment horizontal="center"/>
    </xf>
    <xf numFmtId="164" fontId="20" fillId="0" borderId="0" xfId="1" applyNumberFormat="1" applyFont="1" applyFill="1" applyBorder="1" applyAlignment="1">
      <alignment horizontal="center"/>
    </xf>
    <xf numFmtId="37" fontId="21" fillId="0" borderId="0" xfId="1" applyNumberFormat="1" applyFont="1" applyFill="1" applyBorder="1"/>
    <xf numFmtId="168" fontId="20" fillId="0" borderId="0" xfId="0" applyNumberFormat="1" applyFont="1" applyProtection="1"/>
    <xf numFmtId="0" fontId="21" fillId="0" borderId="0" xfId="0" applyFont="1" applyFill="1"/>
    <xf numFmtId="4" fontId="20" fillId="0" borderId="0" xfId="0" applyNumberFormat="1" applyFont="1"/>
    <xf numFmtId="41" fontId="20" fillId="0" borderId="39" xfId="1" applyNumberFormat="1" applyFont="1" applyFill="1" applyBorder="1"/>
    <xf numFmtId="41" fontId="20" fillId="0" borderId="0" xfId="1" applyNumberFormat="1" applyFont="1" applyFill="1" applyBorder="1"/>
    <xf numFmtId="41" fontId="20" fillId="0" borderId="19" xfId="1" applyNumberFormat="1" applyFont="1" applyFill="1" applyBorder="1"/>
    <xf numFmtId="168" fontId="20" fillId="0" borderId="0" xfId="0" applyNumberFormat="1" applyFont="1" applyAlignment="1" applyProtection="1">
      <alignment horizontal="left" indent="1"/>
    </xf>
    <xf numFmtId="0" fontId="20" fillId="0" borderId="0" xfId="0" applyFont="1" applyAlignment="1">
      <alignment horizontal="left" indent="1"/>
    </xf>
    <xf numFmtId="0" fontId="21" fillId="64" borderId="40" xfId="0" applyFont="1" applyFill="1" applyBorder="1" applyAlignment="1">
      <alignment horizontal="center"/>
    </xf>
    <xf numFmtId="0" fontId="59" fillId="0" borderId="0" xfId="338" applyFont="1" applyAlignment="1">
      <alignment horizontal="left" vertical="center"/>
    </xf>
    <xf numFmtId="0" fontId="60" fillId="0" borderId="0" xfId="338" applyFont="1" applyBorder="1" applyAlignment="1">
      <alignment horizontal="left" vertical="center"/>
    </xf>
    <xf numFmtId="9" fontId="59" fillId="0" borderId="0" xfId="339" applyFont="1" applyFill="1" applyBorder="1">
      <alignment vertical="center"/>
    </xf>
    <xf numFmtId="41" fontId="59" fillId="0" borderId="0" xfId="339" applyNumberFormat="1" applyFont="1" applyFill="1" applyBorder="1">
      <alignment vertical="center"/>
    </xf>
    <xf numFmtId="41" fontId="60" fillId="0" borderId="0" xfId="339" applyNumberFormat="1" applyFont="1" applyFill="1" applyBorder="1">
      <alignment vertical="center"/>
    </xf>
    <xf numFmtId="0" fontId="59" fillId="0" borderId="33" xfId="340" applyNumberFormat="1" applyFont="1" applyFill="1" applyBorder="1" applyAlignment="1">
      <alignment horizontal="right" vertical="center"/>
    </xf>
    <xf numFmtId="0" fontId="59" fillId="0" borderId="45" xfId="340" applyNumberFormat="1" applyFont="1" applyFill="1" applyBorder="1" applyAlignment="1">
      <alignment horizontal="left" vertical="center"/>
    </xf>
    <xf numFmtId="0" fontId="59" fillId="0" borderId="39" xfId="340" applyNumberFormat="1" applyFont="1" applyFill="1" applyBorder="1" applyAlignment="1">
      <alignment horizontal="right" vertical="center"/>
    </xf>
    <xf numFmtId="0" fontId="59" fillId="0" borderId="0" xfId="340" applyNumberFormat="1" applyFont="1" applyFill="1" applyBorder="1" applyAlignment="1">
      <alignment horizontal="left" vertical="center"/>
    </xf>
    <xf numFmtId="14" fontId="59" fillId="0" borderId="0" xfId="340" applyNumberFormat="1" applyFont="1" applyFill="1" applyBorder="1" applyAlignment="1">
      <alignment horizontal="left" vertical="center"/>
    </xf>
    <xf numFmtId="0" fontId="59" fillId="0" borderId="23" xfId="340" applyNumberFormat="1" applyFont="1" applyFill="1" applyBorder="1" applyAlignment="1">
      <alignment horizontal="right" vertical="center"/>
    </xf>
    <xf numFmtId="0" fontId="59" fillId="0" borderId="44" xfId="340" applyNumberFormat="1" applyFont="1" applyFill="1" applyBorder="1" applyAlignment="1">
      <alignment horizontal="left" vertical="center"/>
    </xf>
    <xf numFmtId="41" fontId="59" fillId="0" borderId="44" xfId="340" applyNumberFormat="1" applyFont="1" applyFill="1" applyBorder="1" applyAlignment="1">
      <alignment horizontal="left" vertical="center"/>
    </xf>
    <xf numFmtId="0" fontId="59" fillId="0" borderId="0" xfId="338">
      <alignment horizontal="left" vertical="center"/>
    </xf>
    <xf numFmtId="9" fontId="60" fillId="68" borderId="0" xfId="339" applyFont="1" applyFill="1" applyBorder="1">
      <alignment vertical="center"/>
    </xf>
    <xf numFmtId="9" fontId="60" fillId="0" borderId="0" xfId="339" applyFont="1" applyFill="1" applyBorder="1">
      <alignment vertical="center"/>
    </xf>
    <xf numFmtId="41" fontId="59" fillId="69" borderId="0" xfId="340" applyFont="1" applyFill="1" applyBorder="1" applyAlignment="1">
      <alignment horizontal="left" vertical="center"/>
    </xf>
    <xf numFmtId="41" fontId="59" fillId="72" borderId="0" xfId="340" applyFont="1" applyFill="1" applyBorder="1" applyAlignment="1">
      <alignment horizontal="left" vertical="center"/>
    </xf>
    <xf numFmtId="41" fontId="59" fillId="74" borderId="0" xfId="340" applyFont="1" applyFill="1" applyBorder="1" applyAlignment="1">
      <alignment horizontal="left" vertical="center"/>
    </xf>
    <xf numFmtId="41" fontId="59" fillId="71" borderId="0" xfId="340" applyFont="1" applyFill="1" applyBorder="1" applyAlignment="1">
      <alignment horizontal="left" vertical="center"/>
    </xf>
    <xf numFmtId="41" fontId="59" fillId="70" borderId="0" xfId="340" applyFont="1" applyFill="1" applyBorder="1" applyAlignment="1">
      <alignment horizontal="left" vertical="center"/>
    </xf>
    <xf numFmtId="169" fontId="59" fillId="69" borderId="0" xfId="340" applyNumberFormat="1" applyFont="1" applyFill="1" applyBorder="1" applyAlignment="1">
      <alignment horizontal="left" vertical="center"/>
    </xf>
    <xf numFmtId="0" fontId="23" fillId="0" borderId="0" xfId="220" applyFont="1" applyAlignment="1" applyProtection="1">
      <alignment horizontal="left"/>
    </xf>
    <xf numFmtId="0" fontId="23" fillId="0" borderId="0" xfId="220" applyFont="1"/>
    <xf numFmtId="0" fontId="60" fillId="0" borderId="0" xfId="220" applyFont="1" applyAlignment="1" applyProtection="1">
      <alignment horizontal="left" vertical="center"/>
    </xf>
    <xf numFmtId="0" fontId="23" fillId="0" borderId="0" xfId="220" applyFont="1" applyAlignment="1">
      <alignment vertical="center"/>
    </xf>
    <xf numFmtId="0" fontId="69" fillId="0" borderId="0" xfId="220" applyFont="1" applyAlignment="1">
      <alignment vertical="center"/>
    </xf>
    <xf numFmtId="0" fontId="60" fillId="0" borderId="0" xfId="220" applyFont="1" applyAlignment="1">
      <alignment vertical="center"/>
    </xf>
    <xf numFmtId="0" fontId="23" fillId="0" borderId="0" xfId="220" applyFont="1" applyAlignment="1">
      <alignment horizontal="center" vertical="center"/>
    </xf>
    <xf numFmtId="0" fontId="23" fillId="0" borderId="50" xfId="220" applyFont="1" applyBorder="1" applyAlignment="1">
      <alignment horizontal="center" vertical="center"/>
    </xf>
    <xf numFmtId="0" fontId="23" fillId="0" borderId="54" xfId="220" applyFont="1" applyBorder="1" applyAlignment="1">
      <alignment horizontal="center" vertical="center"/>
    </xf>
    <xf numFmtId="0" fontId="69" fillId="0" borderId="50" xfId="220" applyFont="1" applyBorder="1" applyAlignment="1" applyProtection="1">
      <alignment horizontal="center" vertical="center"/>
    </xf>
    <xf numFmtId="0" fontId="69" fillId="0" borderId="54" xfId="220" applyFont="1" applyBorder="1" applyAlignment="1" applyProtection="1">
      <alignment horizontal="center" vertical="center"/>
    </xf>
    <xf numFmtId="0" fontId="69" fillId="0" borderId="55" xfId="220" applyFont="1" applyBorder="1" applyAlignment="1" applyProtection="1">
      <alignment horizontal="center" vertical="center"/>
    </xf>
    <xf numFmtId="0" fontId="69" fillId="0" borderId="55" xfId="220" applyFont="1" applyBorder="1" applyAlignment="1">
      <alignment vertical="center"/>
    </xf>
    <xf numFmtId="0" fontId="69" fillId="0" borderId="55" xfId="220" applyFont="1" applyBorder="1" applyAlignment="1">
      <alignment horizontal="center" vertical="center"/>
    </xf>
    <xf numFmtId="0" fontId="73" fillId="0" borderId="55" xfId="220" applyFont="1" applyBorder="1" applyAlignment="1">
      <alignment vertical="center"/>
    </xf>
    <xf numFmtId="0" fontId="69" fillId="0" borderId="50" xfId="220" applyFont="1" applyBorder="1" applyAlignment="1">
      <alignment vertical="center"/>
    </xf>
    <xf numFmtId="0" fontId="69" fillId="0" borderId="56" xfId="220" applyFont="1" applyBorder="1" applyAlignment="1">
      <alignment vertical="center"/>
    </xf>
    <xf numFmtId="0" fontId="69" fillId="0" borderId="57" xfId="220" applyFont="1" applyBorder="1" applyAlignment="1" applyProtection="1">
      <alignment horizontal="center" vertical="center"/>
    </xf>
    <xf numFmtId="0" fontId="69" fillId="0" borderId="58" xfId="220" applyFont="1" applyBorder="1" applyAlignment="1" applyProtection="1">
      <alignment horizontal="center" vertical="center"/>
    </xf>
    <xf numFmtId="0" fontId="72" fillId="0" borderId="58" xfId="220" applyFont="1" applyBorder="1" applyAlignment="1">
      <alignment vertical="center"/>
    </xf>
    <xf numFmtId="0" fontId="71" fillId="0" borderId="50" xfId="220" applyFont="1" applyBorder="1" applyAlignment="1">
      <alignment vertical="center"/>
    </xf>
    <xf numFmtId="0" fontId="71" fillId="0" borderId="50" xfId="220" applyFont="1" applyBorder="1" applyAlignment="1" applyProtection="1">
      <alignment horizontal="center" vertical="center"/>
    </xf>
    <xf numFmtId="0" fontId="71" fillId="0" borderId="0" xfId="220" applyFont="1" applyAlignment="1" applyProtection="1">
      <alignment horizontal="center" vertical="center"/>
    </xf>
    <xf numFmtId="0" fontId="71" fillId="0" borderId="54" xfId="220" applyFont="1" applyBorder="1" applyAlignment="1" applyProtection="1">
      <alignment horizontal="center" vertical="center"/>
    </xf>
    <xf numFmtId="0" fontId="71" fillId="0" borderId="50" xfId="220" applyFont="1" applyBorder="1"/>
    <xf numFmtId="0" fontId="71" fillId="0" borderId="0" xfId="220" applyFont="1"/>
    <xf numFmtId="37" fontId="71" fillId="0" borderId="54" xfId="220" applyNumberFormat="1" applyFont="1" applyBorder="1" applyProtection="1"/>
    <xf numFmtId="0" fontId="74" fillId="0" borderId="0" xfId="220" applyFont="1"/>
    <xf numFmtId="37" fontId="71" fillId="0" borderId="50" xfId="220" applyNumberFormat="1" applyFont="1" applyBorder="1" applyAlignment="1" applyProtection="1">
      <alignment vertical="center"/>
    </xf>
    <xf numFmtId="37" fontId="71" fillId="0" borderId="0" xfId="220" applyNumberFormat="1" applyFont="1" applyBorder="1" applyAlignment="1" applyProtection="1">
      <alignment vertical="center"/>
    </xf>
    <xf numFmtId="37" fontId="71" fillId="0" borderId="54" xfId="220" applyNumberFormat="1" applyFont="1" applyBorder="1" applyAlignment="1" applyProtection="1">
      <alignment vertical="center"/>
    </xf>
    <xf numFmtId="0" fontId="71" fillId="0" borderId="50" xfId="220" applyFont="1" applyFill="1" applyBorder="1" applyAlignment="1" applyProtection="1">
      <alignment horizontal="center" vertical="center"/>
    </xf>
    <xf numFmtId="0" fontId="74" fillId="0" borderId="0" xfId="220" applyFont="1" applyFill="1"/>
    <xf numFmtId="0" fontId="69" fillId="0" borderId="0" xfId="220" applyFont="1"/>
    <xf numFmtId="37" fontId="75" fillId="0" borderId="50" xfId="220" applyNumberFormat="1" applyFont="1" applyFill="1" applyBorder="1"/>
    <xf numFmtId="37" fontId="75" fillId="0" borderId="0" xfId="220" applyNumberFormat="1" applyFont="1" applyFill="1" applyBorder="1"/>
    <xf numFmtId="37" fontId="75" fillId="0" borderId="54" xfId="220" applyNumberFormat="1" applyFont="1" applyFill="1" applyBorder="1"/>
    <xf numFmtId="0" fontId="71" fillId="75" borderId="50" xfId="220" applyFont="1" applyFill="1" applyBorder="1" applyAlignment="1" applyProtection="1">
      <alignment horizontal="center" vertical="center"/>
    </xf>
    <xf numFmtId="37" fontId="75" fillId="75" borderId="50" xfId="220" applyNumberFormat="1" applyFont="1" applyFill="1" applyBorder="1"/>
    <xf numFmtId="37" fontId="75" fillId="75" borderId="0" xfId="220" applyNumberFormat="1" applyFont="1" applyFill="1" applyBorder="1"/>
    <xf numFmtId="37" fontId="75" fillId="75" borderId="54" xfId="220" applyNumberFormat="1" applyFont="1" applyFill="1" applyBorder="1"/>
    <xf numFmtId="0" fontId="71" fillId="75" borderId="50" xfId="220" applyFont="1" applyFill="1" applyBorder="1" applyAlignment="1">
      <alignment vertical="center"/>
    </xf>
    <xf numFmtId="37" fontId="76" fillId="75" borderId="50" xfId="220" applyNumberFormat="1" applyFont="1" applyFill="1" applyBorder="1"/>
    <xf numFmtId="37" fontId="76" fillId="75" borderId="0" xfId="220" applyNumberFormat="1" applyFont="1" applyFill="1" applyBorder="1"/>
    <xf numFmtId="37" fontId="76" fillId="75" borderId="54" xfId="220" applyNumberFormat="1" applyFont="1" applyFill="1" applyBorder="1"/>
    <xf numFmtId="0" fontId="71" fillId="0" borderId="56" xfId="220" applyFont="1" applyBorder="1" applyAlignment="1" applyProtection="1">
      <alignment horizontal="center" vertical="center"/>
    </xf>
    <xf numFmtId="37" fontId="71" fillId="0" borderId="56" xfId="220" applyNumberFormat="1" applyFont="1" applyBorder="1" applyAlignment="1" applyProtection="1">
      <alignment vertical="center"/>
    </xf>
    <xf numFmtId="37" fontId="71" fillId="0" borderId="49" xfId="220" applyNumberFormat="1" applyFont="1" applyBorder="1" applyAlignment="1" applyProtection="1">
      <alignment vertical="center"/>
    </xf>
    <xf numFmtId="37" fontId="71" fillId="0" borderId="57" xfId="220" applyNumberFormat="1" applyFont="1" applyBorder="1" applyAlignment="1" applyProtection="1">
      <alignment vertical="center"/>
    </xf>
    <xf numFmtId="0" fontId="71" fillId="0" borderId="57" xfId="220" applyFont="1" applyBorder="1" applyAlignment="1" applyProtection="1">
      <alignment horizontal="left" vertical="center"/>
    </xf>
    <xf numFmtId="37" fontId="71" fillId="0" borderId="53" xfId="220" applyNumberFormat="1" applyFont="1" applyBorder="1" applyAlignment="1" applyProtection="1">
      <alignment vertical="center"/>
    </xf>
    <xf numFmtId="37" fontId="71" fillId="0" borderId="59" xfId="220" applyNumberFormat="1" applyFont="1" applyBorder="1" applyAlignment="1" applyProtection="1">
      <alignment vertical="center"/>
    </xf>
    <xf numFmtId="0" fontId="74" fillId="0" borderId="0" xfId="220" applyFont="1" applyAlignment="1">
      <alignment vertical="center"/>
    </xf>
    <xf numFmtId="0" fontId="71" fillId="0" borderId="0" xfId="220" applyFont="1" applyAlignment="1" applyProtection="1">
      <alignment horizontal="left"/>
    </xf>
    <xf numFmtId="37" fontId="71" fillId="0" borderId="0" xfId="220" applyNumberFormat="1" applyFont="1" applyProtection="1"/>
    <xf numFmtId="37" fontId="23" fillId="0" borderId="0" xfId="220" applyNumberFormat="1" applyFont="1"/>
    <xf numFmtId="0" fontId="23" fillId="0" borderId="0" xfId="509" applyFont="1" applyAlignment="1" applyProtection="1">
      <alignment horizontal="left"/>
    </xf>
    <xf numFmtId="0" fontId="23" fillId="0" borderId="0" xfId="509" applyFont="1"/>
    <xf numFmtId="0" fontId="60" fillId="0" borderId="0" xfId="509" applyFont="1" applyAlignment="1" applyProtection="1">
      <alignment horizontal="left"/>
    </xf>
    <xf numFmtId="0" fontId="60" fillId="0" borderId="0" xfId="509" applyFont="1"/>
    <xf numFmtId="0" fontId="73" fillId="0" borderId="50" xfId="509" applyFont="1" applyBorder="1"/>
    <xf numFmtId="0" fontId="73" fillId="0" borderId="55" xfId="509" applyFont="1" applyBorder="1"/>
    <xf numFmtId="0" fontId="23" fillId="0" borderId="50" xfId="509" applyFont="1" applyBorder="1"/>
    <xf numFmtId="0" fontId="23" fillId="0" borderId="54" xfId="509" applyFont="1" applyBorder="1"/>
    <xf numFmtId="0" fontId="23" fillId="0" borderId="55" xfId="509" applyFont="1" applyBorder="1"/>
    <xf numFmtId="0" fontId="69" fillId="0" borderId="55" xfId="509" applyFont="1" applyBorder="1" applyAlignment="1" applyProtection="1">
      <alignment horizontal="center"/>
    </xf>
    <xf numFmtId="0" fontId="69" fillId="0" borderId="55" xfId="509" applyFont="1" applyBorder="1"/>
    <xf numFmtId="0" fontId="69" fillId="0" borderId="50" xfId="509" applyFont="1" applyBorder="1" applyAlignment="1" applyProtection="1">
      <alignment horizontal="center"/>
    </xf>
    <xf numFmtId="0" fontId="69" fillId="0" borderId="54" xfId="509" applyFont="1" applyBorder="1" applyAlignment="1" applyProtection="1">
      <alignment horizontal="center"/>
    </xf>
    <xf numFmtId="0" fontId="69" fillId="0" borderId="50" xfId="509" applyFont="1" applyBorder="1"/>
    <xf numFmtId="0" fontId="69" fillId="0" borderId="56" xfId="509" applyFont="1" applyBorder="1"/>
    <xf numFmtId="0" fontId="69" fillId="0" borderId="57" xfId="509" applyFont="1" applyBorder="1" applyAlignment="1" applyProtection="1">
      <alignment horizontal="center"/>
    </xf>
    <xf numFmtId="0" fontId="69" fillId="0" borderId="58" xfId="509" applyFont="1" applyBorder="1" applyAlignment="1" applyProtection="1">
      <alignment horizontal="center"/>
    </xf>
    <xf numFmtId="0" fontId="73" fillId="0" borderId="58" xfId="509" applyFont="1" applyBorder="1"/>
    <xf numFmtId="37" fontId="71" fillId="0" borderId="50" xfId="509" applyNumberFormat="1" applyFont="1" applyBorder="1" applyAlignment="1" applyProtection="1">
      <alignment horizontal="center" vertical="center"/>
    </xf>
    <xf numFmtId="37" fontId="71" fillId="0" borderId="0" xfId="509" applyNumberFormat="1" applyFont="1" applyAlignment="1" applyProtection="1">
      <alignment horizontal="center" vertical="center"/>
    </xf>
    <xf numFmtId="37" fontId="71" fillId="0" borderId="55" xfId="509" applyNumberFormat="1" applyFont="1" applyBorder="1" applyAlignment="1" applyProtection="1">
      <alignment horizontal="center" vertical="center"/>
    </xf>
    <xf numFmtId="0" fontId="71" fillId="0" borderId="0" xfId="509" applyFont="1"/>
    <xf numFmtId="0" fontId="71" fillId="0" borderId="50" xfId="509" applyFont="1" applyBorder="1" applyAlignment="1" applyProtection="1">
      <alignment horizontal="center" vertical="center"/>
    </xf>
    <xf numFmtId="37" fontId="71" fillId="0" borderId="50" xfId="509" applyNumberFormat="1" applyFont="1" applyBorder="1" applyAlignment="1" applyProtection="1">
      <alignment vertical="center"/>
    </xf>
    <xf numFmtId="37" fontId="71" fillId="0" borderId="0" xfId="509" applyNumberFormat="1" applyFont="1" applyBorder="1" applyAlignment="1" applyProtection="1">
      <alignment vertical="center"/>
    </xf>
    <xf numFmtId="37" fontId="71" fillId="0" borderId="55" xfId="509" applyNumberFormat="1" applyFont="1" applyBorder="1" applyAlignment="1" applyProtection="1">
      <alignment vertical="center"/>
    </xf>
    <xf numFmtId="0" fontId="71" fillId="0" borderId="50" xfId="509" applyFont="1" applyBorder="1" applyAlignment="1">
      <alignment vertical="center"/>
    </xf>
    <xf numFmtId="0" fontId="71" fillId="0" borderId="50" xfId="509" applyFont="1" applyFill="1" applyBorder="1" applyAlignment="1" applyProtection="1">
      <alignment horizontal="center" vertical="center"/>
    </xf>
    <xf numFmtId="0" fontId="71" fillId="0" borderId="0" xfId="509" applyFont="1" applyFill="1"/>
    <xf numFmtId="0" fontId="71" fillId="0" borderId="50" xfId="509" applyFont="1" applyFill="1" applyBorder="1" applyAlignment="1">
      <alignment vertical="center"/>
    </xf>
    <xf numFmtId="0" fontId="73" fillId="0" borderId="0" xfId="509" applyFont="1"/>
    <xf numFmtId="37" fontId="71" fillId="0" borderId="50" xfId="509" applyNumberFormat="1" applyFont="1" applyFill="1" applyBorder="1" applyAlignment="1" applyProtection="1">
      <alignment vertical="center"/>
    </xf>
    <xf numFmtId="37" fontId="71" fillId="0" borderId="0" xfId="509" applyNumberFormat="1" applyFont="1" applyFill="1" applyBorder="1" applyAlignment="1" applyProtection="1">
      <alignment vertical="center"/>
    </xf>
    <xf numFmtId="37" fontId="71" fillId="0" borderId="55" xfId="509" applyNumberFormat="1" applyFont="1" applyFill="1" applyBorder="1" applyAlignment="1" applyProtection="1">
      <alignment vertical="center"/>
    </xf>
    <xf numFmtId="0" fontId="71" fillId="75" borderId="50" xfId="509" applyFont="1" applyFill="1" applyBorder="1" applyAlignment="1" applyProtection="1">
      <alignment horizontal="center" vertical="center"/>
    </xf>
    <xf numFmtId="37" fontId="71" fillId="75" borderId="50" xfId="509" applyNumberFormat="1" applyFont="1" applyFill="1" applyBorder="1" applyAlignment="1" applyProtection="1">
      <alignment vertical="center"/>
    </xf>
    <xf numFmtId="37" fontId="71" fillId="75" borderId="0" xfId="509" applyNumberFormat="1" applyFont="1" applyFill="1" applyBorder="1" applyAlignment="1" applyProtection="1">
      <alignment vertical="center"/>
    </xf>
    <xf numFmtId="37" fontId="71" fillId="75" borderId="55" xfId="509" applyNumberFormat="1" applyFont="1" applyFill="1" applyBorder="1" applyAlignment="1" applyProtection="1">
      <alignment vertical="center"/>
    </xf>
    <xf numFmtId="0" fontId="71" fillId="75" borderId="50" xfId="509" applyFont="1" applyFill="1" applyBorder="1" applyAlignment="1">
      <alignment vertical="center"/>
    </xf>
    <xf numFmtId="37" fontId="73" fillId="75" borderId="50" xfId="509" applyNumberFormat="1" applyFont="1" applyFill="1" applyBorder="1" applyAlignment="1" applyProtection="1">
      <alignment vertical="center"/>
    </xf>
    <xf numFmtId="37" fontId="73" fillId="75" borderId="0" xfId="509" applyNumberFormat="1" applyFont="1" applyFill="1" applyBorder="1" applyAlignment="1" applyProtection="1">
      <alignment vertical="center"/>
    </xf>
    <xf numFmtId="37" fontId="73" fillId="75" borderId="55" xfId="509" applyNumberFormat="1" applyFont="1" applyFill="1" applyBorder="1" applyAlignment="1" applyProtection="1">
      <alignment vertical="center"/>
    </xf>
    <xf numFmtId="0" fontId="71" fillId="0" borderId="56" xfId="509" applyFont="1" applyBorder="1" applyAlignment="1" applyProtection="1">
      <alignment horizontal="center" vertical="center"/>
    </xf>
    <xf numFmtId="37" fontId="71" fillId="0" borderId="56" xfId="509" applyNumberFormat="1" applyFont="1" applyBorder="1" applyAlignment="1" applyProtection="1">
      <alignment vertical="center"/>
    </xf>
    <xf numFmtId="37" fontId="71" fillId="0" borderId="49" xfId="509" applyNumberFormat="1" applyFont="1" applyBorder="1" applyAlignment="1" applyProtection="1">
      <alignment vertical="center"/>
    </xf>
    <xf numFmtId="37" fontId="71" fillId="0" borderId="58" xfId="509" applyNumberFormat="1" applyFont="1" applyBorder="1" applyAlignment="1" applyProtection="1">
      <alignment vertical="center"/>
    </xf>
    <xf numFmtId="0" fontId="71" fillId="0" borderId="51" xfId="509" applyFont="1" applyBorder="1" applyAlignment="1" applyProtection="1">
      <alignment horizontal="center" vertical="center"/>
    </xf>
    <xf numFmtId="164" fontId="71" fillId="0" borderId="51" xfId="1" applyNumberFormat="1" applyFont="1" applyBorder="1" applyAlignment="1" applyProtection="1">
      <alignment vertical="center"/>
    </xf>
    <xf numFmtId="164" fontId="71" fillId="0" borderId="52" xfId="1" applyNumberFormat="1" applyFont="1" applyBorder="1" applyAlignment="1" applyProtection="1">
      <alignment vertical="center"/>
    </xf>
    <xf numFmtId="164" fontId="71" fillId="0" borderId="53" xfId="1" applyNumberFormat="1" applyFont="1" applyBorder="1" applyAlignment="1" applyProtection="1">
      <alignment vertical="center"/>
    </xf>
    <xf numFmtId="37" fontId="71" fillId="0" borderId="53" xfId="509" applyNumberFormat="1" applyFont="1" applyBorder="1" applyAlignment="1" applyProtection="1">
      <alignment vertical="center"/>
    </xf>
    <xf numFmtId="0" fontId="71" fillId="0" borderId="0" xfId="509" applyFont="1" applyAlignment="1">
      <alignment vertical="center"/>
    </xf>
    <xf numFmtId="37" fontId="23" fillId="0" borderId="0" xfId="509" applyNumberFormat="1" applyFont="1" applyProtection="1"/>
    <xf numFmtId="0" fontId="23" fillId="0" borderId="0" xfId="509" applyFont="1" applyAlignment="1" applyProtection="1">
      <alignment horizontal="left" vertical="center"/>
    </xf>
    <xf numFmtId="0" fontId="23" fillId="0" borderId="0" xfId="509" applyFont="1" applyAlignment="1">
      <alignment vertical="center"/>
    </xf>
    <xf numFmtId="0" fontId="60" fillId="0" borderId="0" xfId="509" applyFont="1" applyAlignment="1" applyProtection="1">
      <alignment horizontal="left" vertical="center"/>
    </xf>
    <xf numFmtId="0" fontId="60" fillId="0" borderId="0" xfId="509" applyFont="1" applyAlignment="1">
      <alignment vertical="center"/>
    </xf>
    <xf numFmtId="0" fontId="72" fillId="0" borderId="60" xfId="509" applyFont="1" applyBorder="1" applyAlignment="1">
      <alignment vertical="center"/>
    </xf>
    <xf numFmtId="0" fontId="69" fillId="0" borderId="61" xfId="509" applyFont="1" applyBorder="1" applyAlignment="1">
      <alignment vertical="center"/>
    </xf>
    <xf numFmtId="0" fontId="69" fillId="0" borderId="54" xfId="509" applyFont="1" applyBorder="1" applyAlignment="1">
      <alignment vertical="center"/>
    </xf>
    <xf numFmtId="0" fontId="69" fillId="0" borderId="55" xfId="509" applyFont="1" applyBorder="1" applyAlignment="1" applyProtection="1">
      <alignment horizontal="center" vertical="center"/>
    </xf>
    <xf numFmtId="0" fontId="69" fillId="0" borderId="54" xfId="509" applyFont="1" applyBorder="1" applyAlignment="1" applyProtection="1">
      <alignment horizontal="center" vertical="center"/>
    </xf>
    <xf numFmtId="0" fontId="69" fillId="0" borderId="55" xfId="509" applyFont="1" applyBorder="1" applyAlignment="1">
      <alignment vertical="center"/>
    </xf>
    <xf numFmtId="0" fontId="74" fillId="0" borderId="54" xfId="509" applyFont="1" applyBorder="1" applyAlignment="1">
      <alignment vertical="center"/>
    </xf>
    <xf numFmtId="0" fontId="74" fillId="0" borderId="57" xfId="509" applyFont="1" applyBorder="1" applyAlignment="1">
      <alignment vertical="center"/>
    </xf>
    <xf numFmtId="0" fontId="69" fillId="0" borderId="58" xfId="509" applyFont="1" applyBorder="1" applyAlignment="1" applyProtection="1">
      <alignment horizontal="center" vertical="center"/>
    </xf>
    <xf numFmtId="0" fontId="69" fillId="0" borderId="58" xfId="509" applyFont="1" applyBorder="1" applyAlignment="1">
      <alignment vertical="center"/>
    </xf>
    <xf numFmtId="0" fontId="71" fillId="0" borderId="54" xfId="509" applyFont="1" applyBorder="1" applyAlignment="1">
      <alignment vertical="center"/>
    </xf>
    <xf numFmtId="0" fontId="71" fillId="0" borderId="0" xfId="509" applyFont="1" applyAlignment="1" applyProtection="1">
      <alignment horizontal="center" vertical="center"/>
    </xf>
    <xf numFmtId="0" fontId="71" fillId="0" borderId="55" xfId="509" applyFont="1" applyBorder="1" applyAlignment="1" applyProtection="1">
      <alignment horizontal="center" vertical="center"/>
    </xf>
    <xf numFmtId="0" fontId="71" fillId="0" borderId="54" xfId="509" applyFont="1" applyBorder="1" applyAlignment="1" applyProtection="1">
      <alignment horizontal="center" vertical="center"/>
    </xf>
    <xf numFmtId="37" fontId="71" fillId="0" borderId="0" xfId="509" applyNumberFormat="1" applyFont="1" applyAlignment="1" applyProtection="1">
      <alignment vertical="center"/>
    </xf>
    <xf numFmtId="37" fontId="71" fillId="0" borderId="62" xfId="509" applyNumberFormat="1" applyFont="1" applyBorder="1" applyAlignment="1" applyProtection="1">
      <alignment vertical="center"/>
    </xf>
    <xf numFmtId="0" fontId="71" fillId="0" borderId="54" xfId="509" applyFont="1" applyFill="1" applyBorder="1" applyAlignment="1" applyProtection="1">
      <alignment horizontal="center" vertical="center"/>
    </xf>
    <xf numFmtId="0" fontId="71" fillId="0" borderId="0" xfId="509" applyFont="1" applyFill="1" applyAlignment="1">
      <alignment vertical="center"/>
    </xf>
    <xf numFmtId="0" fontId="71" fillId="0" borderId="54" xfId="509" applyFont="1" applyFill="1" applyBorder="1" applyAlignment="1">
      <alignment vertical="center"/>
    </xf>
    <xf numFmtId="0" fontId="73" fillId="0" borderId="0" xfId="509" applyFont="1" applyAlignment="1">
      <alignment vertical="center"/>
    </xf>
    <xf numFmtId="0" fontId="71" fillId="75" borderId="54" xfId="509" applyFont="1" applyFill="1" applyBorder="1" applyAlignment="1" applyProtection="1">
      <alignment horizontal="center" vertical="center"/>
    </xf>
    <xf numFmtId="0" fontId="71" fillId="75" borderId="54" xfId="509" applyFont="1" applyFill="1" applyBorder="1" applyAlignment="1">
      <alignment vertical="center"/>
    </xf>
    <xf numFmtId="0" fontId="71" fillId="0" borderId="57" xfId="509" applyFont="1" applyBorder="1" applyAlignment="1">
      <alignment vertical="center"/>
    </xf>
    <xf numFmtId="0" fontId="71" fillId="0" borderId="56" xfId="509" applyFont="1" applyBorder="1" applyAlignment="1">
      <alignment vertical="center"/>
    </xf>
    <xf numFmtId="0" fontId="71" fillId="0" borderId="49" xfId="509" applyFont="1" applyBorder="1" applyAlignment="1">
      <alignment vertical="center"/>
    </xf>
    <xf numFmtId="0" fontId="71" fillId="0" borderId="57" xfId="509" applyFont="1" applyBorder="1" applyAlignment="1" applyProtection="1">
      <alignment horizontal="center" vertical="center"/>
    </xf>
    <xf numFmtId="0" fontId="59" fillId="0" borderId="0" xfId="509" applyFont="1" applyAlignment="1">
      <alignment vertical="center"/>
    </xf>
    <xf numFmtId="164" fontId="71" fillId="0" borderId="0" xfId="1" applyNumberFormat="1" applyFont="1" applyBorder="1" applyAlignment="1" applyProtection="1">
      <alignment vertical="center"/>
    </xf>
    <xf numFmtId="37" fontId="71" fillId="0" borderId="0" xfId="509" applyNumberFormat="1" applyFont="1" applyBorder="1" applyAlignment="1">
      <alignment vertical="center"/>
    </xf>
    <xf numFmtId="0" fontId="23" fillId="0" borderId="0" xfId="509" applyFont="1" applyBorder="1" applyAlignment="1">
      <alignment vertical="center"/>
    </xf>
    <xf numFmtId="41" fontId="56" fillId="65" borderId="0" xfId="340" applyFont="1" applyFill="1" applyBorder="1" applyAlignment="1">
      <alignment horizontal="left" vertical="center"/>
    </xf>
    <xf numFmtId="41" fontId="57" fillId="65" borderId="0" xfId="340" applyFont="1" applyFill="1" applyBorder="1" applyAlignment="1">
      <alignment horizontal="center" vertical="center"/>
    </xf>
    <xf numFmtId="41" fontId="58" fillId="0" borderId="0" xfId="340" applyFont="1" applyFill="1" applyBorder="1" applyAlignment="1">
      <alignment horizontal="left" vertical="center"/>
    </xf>
    <xf numFmtId="41" fontId="59" fillId="0" borderId="0" xfId="340" applyFont="1" applyFill="1" applyBorder="1" applyAlignment="1">
      <alignment horizontal="left" vertical="center"/>
    </xf>
    <xf numFmtId="41" fontId="57" fillId="65" borderId="0" xfId="340" applyFont="1" applyFill="1" applyAlignment="1">
      <alignment horizontal="left" vertical="center"/>
    </xf>
    <xf numFmtId="41" fontId="60" fillId="0" borderId="0" xfId="340" applyFont="1" applyFill="1" applyBorder="1" applyAlignment="1">
      <alignment horizontal="center" vertical="center"/>
    </xf>
    <xf numFmtId="41" fontId="60" fillId="0" borderId="0" xfId="340" applyFont="1" applyFill="1" applyBorder="1" applyAlignment="1">
      <alignment horizontal="left" vertical="center"/>
    </xf>
    <xf numFmtId="41" fontId="61" fillId="0" borderId="0" xfId="340" applyFont="1" applyFill="1" applyBorder="1" applyAlignment="1">
      <alignment horizontal="left" vertical="center"/>
    </xf>
    <xf numFmtId="41" fontId="57" fillId="65" borderId="43" xfId="340" applyFont="1" applyFill="1" applyBorder="1" applyAlignment="1">
      <alignment horizontal="left" vertical="center"/>
    </xf>
    <xf numFmtId="41" fontId="62" fillId="65" borderId="0" xfId="340" applyFont="1" applyFill="1" applyAlignment="1">
      <alignment horizontal="left" vertical="center"/>
    </xf>
    <xf numFmtId="0" fontId="63" fillId="66" borderId="0" xfId="340" applyNumberFormat="1" applyFont="1" applyFill="1" applyBorder="1" applyAlignment="1">
      <alignment horizontal="left" vertical="center"/>
    </xf>
    <xf numFmtId="0" fontId="63" fillId="66" borderId="0" xfId="340" applyNumberFormat="1" applyFont="1" applyFill="1" applyBorder="1" applyAlignment="1">
      <alignment horizontal="center" vertical="center"/>
    </xf>
    <xf numFmtId="41" fontId="0" fillId="0" borderId="0" xfId="340" applyFont="1" applyFill="1" applyBorder="1" applyAlignment="1">
      <alignment horizontal="left" vertical="center"/>
    </xf>
    <xf numFmtId="41" fontId="56" fillId="65" borderId="0" xfId="340" applyFont="1" applyFill="1" applyAlignment="1">
      <alignment horizontal="left" vertical="center"/>
    </xf>
    <xf numFmtId="41" fontId="60" fillId="0" borderId="0" xfId="340" applyFont="1" applyBorder="1" applyAlignment="1">
      <alignment vertical="center"/>
    </xf>
    <xf numFmtId="41" fontId="59" fillId="0" borderId="0" xfId="340" applyFont="1" applyBorder="1" applyAlignment="1">
      <alignment vertical="center"/>
    </xf>
    <xf numFmtId="0" fontId="60" fillId="0" borderId="0" xfId="340" applyNumberFormat="1" applyFont="1" applyFill="1" applyBorder="1" applyAlignment="1">
      <alignment horizontal="left" vertical="center"/>
    </xf>
    <xf numFmtId="41" fontId="59" fillId="0" borderId="0" xfId="340" applyFont="1" applyFill="1" applyBorder="1" applyAlignment="1">
      <alignment vertical="center"/>
    </xf>
    <xf numFmtId="41" fontId="59" fillId="0" borderId="0" xfId="340" applyNumberFormat="1" applyFont="1" applyFill="1" applyBorder="1" applyAlignment="1">
      <alignment horizontal="left" vertical="center"/>
    </xf>
    <xf numFmtId="41" fontId="59" fillId="0" borderId="0" xfId="340" applyFont="1" applyBorder="1"/>
    <xf numFmtId="41" fontId="60" fillId="0" borderId="0" xfId="340" applyFont="1" applyFill="1" applyBorder="1" applyAlignment="1">
      <alignment vertical="center"/>
    </xf>
    <xf numFmtId="41" fontId="60" fillId="0" borderId="0" xfId="340" applyNumberFormat="1" applyFont="1" applyFill="1" applyBorder="1" applyAlignment="1">
      <alignment horizontal="left" vertical="center"/>
    </xf>
    <xf numFmtId="0" fontId="60" fillId="0" borderId="0" xfId="340" applyNumberFormat="1" applyFont="1" applyFill="1" applyBorder="1" applyAlignment="1">
      <alignment horizontal="center" vertical="center"/>
    </xf>
    <xf numFmtId="41" fontId="60" fillId="0" borderId="0" xfId="340" applyNumberFormat="1" applyFont="1" applyFill="1" applyBorder="1" applyAlignment="1">
      <alignment horizontal="center" vertical="center"/>
    </xf>
    <xf numFmtId="0" fontId="60" fillId="0" borderId="0" xfId="340" applyNumberFormat="1" applyFont="1" applyFill="1" applyBorder="1" applyAlignment="1">
      <alignment horizontal="left" vertical="center" wrapText="1"/>
    </xf>
    <xf numFmtId="0" fontId="59" fillId="0" borderId="0" xfId="340" applyNumberFormat="1" applyFont="1" applyFill="1" applyBorder="1" applyAlignment="1">
      <alignment horizontal="left" vertical="center" wrapText="1"/>
    </xf>
    <xf numFmtId="0" fontId="60" fillId="0" borderId="0" xfId="340" applyNumberFormat="1" applyFont="1" applyFill="1" applyBorder="1" applyAlignment="1">
      <alignment horizontal="center" vertical="center" wrapText="1"/>
    </xf>
    <xf numFmtId="41" fontId="59" fillId="0" borderId="0" xfId="340" applyNumberFormat="1" applyFont="1" applyFill="1" applyBorder="1" applyAlignment="1">
      <alignment horizontal="center" vertical="center"/>
    </xf>
    <xf numFmtId="41" fontId="59" fillId="0" borderId="0" xfId="340" applyFont="1" applyFill="1" applyBorder="1" applyAlignment="1">
      <alignment horizontal="left" vertical="center" wrapText="1"/>
    </xf>
    <xf numFmtId="41" fontId="59" fillId="0" borderId="0" xfId="340" applyNumberFormat="1" applyFont="1" applyFill="1" applyBorder="1" applyAlignment="1">
      <alignment horizontal="left" vertical="center" wrapText="1"/>
    </xf>
    <xf numFmtId="41" fontId="60" fillId="0" borderId="0" xfId="340" applyFont="1" applyBorder="1" applyAlignment="1">
      <alignment horizontal="center" vertical="center" wrapText="1"/>
    </xf>
    <xf numFmtId="41" fontId="60" fillId="0" borderId="0" xfId="340" applyFont="1" applyFill="1" applyBorder="1" applyAlignment="1">
      <alignment horizontal="center" vertical="center" wrapText="1"/>
    </xf>
    <xf numFmtId="41" fontId="60" fillId="0" borderId="0" xfId="340" applyFont="1" applyBorder="1" applyAlignment="1">
      <alignment horizontal="center" wrapText="1"/>
    </xf>
    <xf numFmtId="41" fontId="60" fillId="0" borderId="0" xfId="340" applyFont="1" applyBorder="1"/>
    <xf numFmtId="41" fontId="59" fillId="0" borderId="0" xfId="340" applyFont="1" applyFill="1" applyBorder="1"/>
    <xf numFmtId="41" fontId="59" fillId="0" borderId="44" xfId="340" applyFont="1" applyBorder="1"/>
    <xf numFmtId="41" fontId="59" fillId="0" borderId="44" xfId="340" applyFont="1" applyFill="1" applyBorder="1" applyAlignment="1">
      <alignment vertical="center"/>
    </xf>
    <xf numFmtId="41" fontId="59" fillId="0" borderId="0" xfId="340" applyFont="1" applyBorder="1" applyAlignment="1">
      <alignment horizontal="left" vertical="center"/>
    </xf>
    <xf numFmtId="41" fontId="60" fillId="0" borderId="45" xfId="340" applyNumberFormat="1" applyFont="1" applyFill="1" applyBorder="1" applyAlignment="1">
      <alignment horizontal="center" vertical="center"/>
    </xf>
    <xf numFmtId="41" fontId="60" fillId="0" borderId="46" xfId="340" applyNumberFormat="1" applyFont="1" applyFill="1" applyBorder="1" applyAlignment="1">
      <alignment horizontal="center" vertical="center"/>
    </xf>
    <xf numFmtId="41" fontId="60" fillId="0" borderId="47" xfId="340" applyNumberFormat="1" applyFont="1" applyFill="1" applyBorder="1" applyAlignment="1">
      <alignment horizontal="center" vertical="center"/>
    </xf>
    <xf numFmtId="41" fontId="60" fillId="0" borderId="44" xfId="340" applyNumberFormat="1" applyFont="1" applyFill="1" applyBorder="1" applyAlignment="1">
      <alignment horizontal="center" vertical="center"/>
    </xf>
    <xf numFmtId="41" fontId="60" fillId="0" borderId="48" xfId="340" applyNumberFormat="1" applyFont="1" applyFill="1" applyBorder="1" applyAlignment="1">
      <alignment horizontal="center" vertical="center"/>
    </xf>
    <xf numFmtId="0" fontId="59" fillId="0" borderId="0" xfId="340" applyNumberFormat="1" applyFont="1" applyFill="1" applyBorder="1" applyAlignment="1">
      <alignment horizontal="right" vertical="center"/>
    </xf>
    <xf numFmtId="41" fontId="64" fillId="66" borderId="0" xfId="340" applyFont="1" applyFill="1" applyBorder="1" applyAlignment="1">
      <alignment horizontal="left" vertical="center"/>
    </xf>
    <xf numFmtId="41" fontId="60" fillId="65" borderId="0" xfId="340" applyFont="1" applyFill="1" applyBorder="1" applyAlignment="1">
      <alignment horizontal="left" vertical="center"/>
    </xf>
    <xf numFmtId="41" fontId="59" fillId="67" borderId="0" xfId="340" applyFont="1" applyFill="1" applyBorder="1" applyAlignment="1">
      <alignment horizontal="left" vertical="center"/>
    </xf>
    <xf numFmtId="41" fontId="59" fillId="0" borderId="0" xfId="340" applyFont="1" applyFill="1" applyBorder="1" applyAlignment="1">
      <alignment horizontal="right" vertical="center"/>
    </xf>
    <xf numFmtId="43" fontId="60" fillId="0" borderId="0" xfId="340" applyNumberFormat="1" applyFont="1" applyFill="1" applyBorder="1" applyAlignment="1">
      <alignment horizontal="center" vertical="center"/>
    </xf>
    <xf numFmtId="41" fontId="60" fillId="0" borderId="0" xfId="340" applyFont="1" applyFill="1" applyBorder="1" applyAlignment="1">
      <alignment horizontal="right" vertical="center"/>
    </xf>
    <xf numFmtId="41" fontId="60" fillId="68" borderId="0" xfId="340" applyFont="1" applyFill="1" applyBorder="1" applyAlignment="1">
      <alignment horizontal="left" vertical="center"/>
    </xf>
    <xf numFmtId="41" fontId="60" fillId="69" borderId="0" xfId="340" applyFont="1" applyFill="1" applyBorder="1" applyAlignment="1">
      <alignment horizontal="left" vertical="center"/>
    </xf>
    <xf numFmtId="41" fontId="59" fillId="65" borderId="0" xfId="340" applyFont="1" applyFill="1" applyBorder="1" applyAlignment="1">
      <alignment horizontal="left" vertical="center"/>
    </xf>
    <xf numFmtId="169" fontId="59" fillId="70" borderId="0" xfId="340" applyNumberFormat="1" applyFont="1" applyFill="1" applyBorder="1" applyAlignment="1">
      <alignment horizontal="left" vertical="center"/>
    </xf>
    <xf numFmtId="41" fontId="59" fillId="73" borderId="0" xfId="340" applyFont="1" applyFill="1" applyBorder="1" applyAlignment="1">
      <alignment horizontal="left" vertical="center"/>
    </xf>
    <xf numFmtId="169" fontId="59" fillId="74" borderId="0" xfId="340" applyNumberFormat="1" applyFont="1" applyFill="1" applyBorder="1" applyAlignment="1">
      <alignment horizontal="left" vertical="center"/>
    </xf>
    <xf numFmtId="41" fontId="59" fillId="0" borderId="0" xfId="340" applyFont="1" applyFill="1" applyBorder="1" applyAlignment="1">
      <alignment horizontal="center" vertical="center"/>
    </xf>
    <xf numFmtId="41" fontId="59" fillId="68" borderId="0" xfId="340" applyFont="1" applyFill="1" applyBorder="1" applyAlignment="1">
      <alignment horizontal="left" vertical="center"/>
    </xf>
    <xf numFmtId="41" fontId="57" fillId="65" borderId="0" xfId="340" applyFont="1" applyFill="1" applyBorder="1" applyAlignment="1">
      <alignment horizontal="left" vertical="center"/>
    </xf>
    <xf numFmtId="41" fontId="78" fillId="77" borderId="0" xfId="340" applyFont="1" applyFill="1" applyBorder="1" applyAlignment="1">
      <alignment horizontal="left" vertical="center"/>
    </xf>
    <xf numFmtId="41" fontId="78" fillId="77" borderId="0" xfId="340" applyFont="1" applyFill="1" applyBorder="1" applyAlignment="1">
      <alignment horizontal="right" vertical="center"/>
    </xf>
    <xf numFmtId="169" fontId="78" fillId="77" borderId="0" xfId="340" applyNumberFormat="1" applyFont="1" applyFill="1" applyBorder="1" applyAlignment="1">
      <alignment horizontal="left" vertical="center"/>
    </xf>
    <xf numFmtId="37" fontId="76" fillId="76" borderId="0" xfId="220" applyNumberFormat="1" applyFont="1" applyFill="1" applyBorder="1"/>
    <xf numFmtId="37" fontId="75" fillId="76" borderId="0" xfId="220" applyNumberFormat="1" applyFont="1" applyFill="1" applyBorder="1"/>
    <xf numFmtId="0" fontId="73" fillId="76" borderId="50" xfId="220" applyFont="1" applyFill="1" applyBorder="1" applyAlignment="1" applyProtection="1">
      <alignment horizontal="center" vertical="center"/>
    </xf>
    <xf numFmtId="0" fontId="71" fillId="76" borderId="50" xfId="220" applyFont="1" applyFill="1" applyBorder="1" applyAlignment="1" applyProtection="1">
      <alignment horizontal="center" vertical="center"/>
    </xf>
    <xf numFmtId="0" fontId="73" fillId="76" borderId="50" xfId="509" applyFont="1" applyFill="1" applyBorder="1" applyAlignment="1" applyProtection="1">
      <alignment horizontal="center" vertical="center"/>
    </xf>
    <xf numFmtId="0" fontId="71" fillId="76" borderId="50" xfId="509" applyFont="1" applyFill="1" applyBorder="1" applyAlignment="1" applyProtection="1">
      <alignment horizontal="center" vertical="center"/>
    </xf>
    <xf numFmtId="37" fontId="73" fillId="76" borderId="55" xfId="509" applyNumberFormat="1" applyFont="1" applyFill="1" applyBorder="1" applyAlignment="1" applyProtection="1">
      <alignment vertical="center"/>
    </xf>
    <xf numFmtId="37" fontId="71" fillId="76" borderId="55" xfId="509" applyNumberFormat="1" applyFont="1" applyFill="1" applyBorder="1" applyAlignment="1" applyProtection="1">
      <alignment vertical="center"/>
    </xf>
    <xf numFmtId="170" fontId="21" fillId="64" borderId="41" xfId="336" applyNumberFormat="1" applyFont="1" applyFill="1" applyBorder="1"/>
    <xf numFmtId="170" fontId="21" fillId="64" borderId="42" xfId="336" applyNumberFormat="1" applyFont="1" applyFill="1" applyBorder="1"/>
    <xf numFmtId="170" fontId="20" fillId="0" borderId="39" xfId="336" applyNumberFormat="1" applyFont="1" applyFill="1" applyBorder="1"/>
    <xf numFmtId="170" fontId="20" fillId="0" borderId="0" xfId="336" applyNumberFormat="1" applyFont="1" applyFill="1" applyBorder="1"/>
    <xf numFmtId="170" fontId="20" fillId="0" borderId="19" xfId="336" applyNumberFormat="1" applyFont="1" applyFill="1" applyBorder="1"/>
    <xf numFmtId="0" fontId="73" fillId="76" borderId="54" xfId="509" applyFont="1" applyFill="1" applyBorder="1" applyAlignment="1" applyProtection="1">
      <alignment horizontal="center" vertical="center"/>
    </xf>
    <xf numFmtId="0" fontId="71" fillId="76" borderId="54" xfId="509" applyFont="1" applyFill="1" applyBorder="1" applyAlignment="1" applyProtection="1">
      <alignment horizontal="center" vertical="center"/>
    </xf>
    <xf numFmtId="41" fontId="60" fillId="0" borderId="63" xfId="340" applyFont="1" applyFill="1" applyBorder="1" applyAlignment="1">
      <alignment horizontal="left" vertical="center"/>
    </xf>
    <xf numFmtId="0" fontId="79" fillId="0" borderId="20" xfId="0" applyFont="1" applyBorder="1" applyAlignment="1">
      <alignment horizontal="center"/>
    </xf>
    <xf numFmtId="41" fontId="79" fillId="0" borderId="39" xfId="1" applyNumberFormat="1" applyFont="1" applyFill="1" applyBorder="1"/>
    <xf numFmtId="41" fontId="79" fillId="0" borderId="0" xfId="1" applyNumberFormat="1" applyFont="1" applyFill="1" applyBorder="1"/>
    <xf numFmtId="41" fontId="79" fillId="0" borderId="19" xfId="1" applyNumberFormat="1" applyFont="1" applyFill="1" applyBorder="1"/>
    <xf numFmtId="37" fontId="20" fillId="0" borderId="0" xfId="220" applyNumberFormat="1" applyFont="1"/>
    <xf numFmtId="0" fontId="20" fillId="0" borderId="0" xfId="220" applyFont="1"/>
    <xf numFmtId="37" fontId="22" fillId="63" borderId="39" xfId="108" applyNumberFormat="1" applyFont="1" applyFill="1" applyBorder="1" applyAlignment="1">
      <alignment horizontal="center" vertical="center" wrapText="1" shrinkToFit="1"/>
    </xf>
    <xf numFmtId="37" fontId="22" fillId="63" borderId="0" xfId="108" applyNumberFormat="1" applyFont="1" applyFill="1" applyBorder="1" applyAlignment="1">
      <alignment horizontal="center" vertical="center" wrapText="1" shrinkToFit="1"/>
    </xf>
    <xf numFmtId="37" fontId="20" fillId="0" borderId="0" xfId="108" applyNumberFormat="1" applyFont="1" applyBorder="1" applyAlignment="1">
      <alignment horizontal="center" vertical="center"/>
    </xf>
    <xf numFmtId="37" fontId="20" fillId="0" borderId="0" xfId="108" applyNumberFormat="1" applyFont="1"/>
    <xf numFmtId="0" fontId="20" fillId="0" borderId="0" xfId="220" applyFont="1" applyBorder="1"/>
    <xf numFmtId="0" fontId="21" fillId="0" borderId="18" xfId="220" applyFont="1" applyBorder="1" applyAlignment="1">
      <alignment horizontal="center" vertical="center" wrapText="1"/>
    </xf>
    <xf numFmtId="37" fontId="21" fillId="0" borderId="33" xfId="108" applyNumberFormat="1" applyFont="1" applyBorder="1" applyAlignment="1">
      <alignment horizontal="center" vertical="center"/>
    </xf>
    <xf numFmtId="37" fontId="21" fillId="0" borderId="0" xfId="108" applyNumberFormat="1" applyFont="1" applyBorder="1" applyAlignment="1">
      <alignment horizontal="center" vertical="center"/>
    </xf>
    <xf numFmtId="37" fontId="21" fillId="0" borderId="46" xfId="108" applyNumberFormat="1" applyFont="1" applyBorder="1" applyAlignment="1">
      <alignment horizontal="center" vertical="center"/>
    </xf>
    <xf numFmtId="37" fontId="21" fillId="0" borderId="19" xfId="108" applyNumberFormat="1" applyFont="1" applyBorder="1" applyAlignment="1">
      <alignment horizontal="center" vertical="center"/>
    </xf>
    <xf numFmtId="37" fontId="20" fillId="0" borderId="0" xfId="108" applyNumberFormat="1" applyFont="1" applyBorder="1"/>
    <xf numFmtId="0" fontId="21" fillId="0" borderId="20" xfId="220" applyFont="1" applyBorder="1" applyAlignment="1">
      <alignment horizontal="center" vertical="center" wrapText="1"/>
    </xf>
    <xf numFmtId="37" fontId="21" fillId="0" borderId="39" xfId="108" applyNumberFormat="1" applyFont="1" applyBorder="1" applyAlignment="1">
      <alignment horizontal="left" vertical="center"/>
    </xf>
    <xf numFmtId="37" fontId="21" fillId="0" borderId="47" xfId="108" applyNumberFormat="1" applyFont="1" applyBorder="1" applyAlignment="1">
      <alignment horizontal="center" vertical="center"/>
    </xf>
    <xf numFmtId="0" fontId="20" fillId="0" borderId="20" xfId="220" applyFont="1" applyBorder="1" applyAlignment="1">
      <alignment horizontal="right"/>
    </xf>
    <xf numFmtId="170" fontId="20" fillId="0" borderId="39" xfId="136" applyNumberFormat="1" applyFont="1" applyFill="1" applyBorder="1"/>
    <xf numFmtId="170" fontId="20" fillId="0" borderId="0" xfId="136" applyNumberFormat="1" applyFont="1" applyFill="1" applyBorder="1" applyAlignment="1">
      <alignment horizontal="center"/>
    </xf>
    <xf numFmtId="170" fontId="20" fillId="0" borderId="0" xfId="136" applyNumberFormat="1" applyFont="1" applyFill="1" applyBorder="1"/>
    <xf numFmtId="164" fontId="20" fillId="0" borderId="47" xfId="829" applyNumberFormat="1" applyFont="1" applyFill="1" applyBorder="1"/>
    <xf numFmtId="164" fontId="20" fillId="0" borderId="0" xfId="829" applyNumberFormat="1" applyFont="1" applyFill="1" applyBorder="1"/>
    <xf numFmtId="170" fontId="20" fillId="0" borderId="47" xfId="136" applyNumberFormat="1" applyFont="1" applyFill="1" applyBorder="1"/>
    <xf numFmtId="170" fontId="20" fillId="0" borderId="19" xfId="136" applyNumberFormat="1" applyFont="1" applyFill="1" applyBorder="1"/>
    <xf numFmtId="0" fontId="20" fillId="0" borderId="0" xfId="220" applyFont="1" applyFill="1" applyBorder="1"/>
    <xf numFmtId="0" fontId="20" fillId="0" borderId="0" xfId="220" applyFont="1" applyFill="1" applyBorder="1" applyAlignment="1">
      <alignment horizontal="center"/>
    </xf>
    <xf numFmtId="37" fontId="20" fillId="0" borderId="0" xfId="220" applyNumberFormat="1" applyFont="1" applyFill="1" applyBorder="1"/>
    <xf numFmtId="41" fontId="20" fillId="0" borderId="39" xfId="108" applyNumberFormat="1" applyFont="1" applyFill="1" applyBorder="1"/>
    <xf numFmtId="41" fontId="20" fillId="0" borderId="0" xfId="108" applyNumberFormat="1" applyFont="1" applyFill="1" applyBorder="1" applyAlignment="1">
      <alignment horizontal="center"/>
    </xf>
    <xf numFmtId="41" fontId="20" fillId="0" borderId="0" xfId="108" applyNumberFormat="1" applyFont="1" applyFill="1" applyBorder="1"/>
    <xf numFmtId="41" fontId="20" fillId="0" borderId="47" xfId="108" applyNumberFormat="1" applyFont="1" applyFill="1" applyBorder="1"/>
    <xf numFmtId="41" fontId="20" fillId="0" borderId="19" xfId="108" applyNumberFormat="1" applyFont="1" applyFill="1" applyBorder="1"/>
    <xf numFmtId="0" fontId="20" fillId="0" borderId="20" xfId="220" applyFont="1" applyBorder="1" applyAlignment="1">
      <alignment horizontal="center"/>
    </xf>
    <xf numFmtId="0" fontId="21" fillId="0" borderId="20" xfId="220" applyFont="1" applyBorder="1" applyAlignment="1">
      <alignment horizontal="center"/>
    </xf>
    <xf numFmtId="41" fontId="20" fillId="0" borderId="39" xfId="108" applyNumberFormat="1" applyFont="1" applyFill="1" applyBorder="1" applyAlignment="1">
      <alignment horizontal="right"/>
    </xf>
    <xf numFmtId="170" fontId="20" fillId="0" borderId="68" xfId="830" applyNumberFormat="1" applyFont="1" applyFill="1" applyBorder="1"/>
    <xf numFmtId="170" fontId="20" fillId="0" borderId="69" xfId="830" applyNumberFormat="1" applyFont="1" applyFill="1" applyBorder="1"/>
    <xf numFmtId="170" fontId="20" fillId="0" borderId="70" xfId="830" applyNumberFormat="1" applyFont="1" applyFill="1" applyBorder="1"/>
    <xf numFmtId="170" fontId="20" fillId="0" borderId="0" xfId="830" applyNumberFormat="1" applyFont="1" applyFill="1" applyBorder="1"/>
    <xf numFmtId="170" fontId="20" fillId="0" borderId="47" xfId="830" applyNumberFormat="1" applyFont="1" applyFill="1" applyBorder="1"/>
    <xf numFmtId="170" fontId="20" fillId="0" borderId="19" xfId="830" applyNumberFormat="1" applyFont="1" applyFill="1" applyBorder="1"/>
    <xf numFmtId="170" fontId="20" fillId="0" borderId="38" xfId="830" applyNumberFormat="1" applyFont="1" applyFill="1" applyBorder="1"/>
    <xf numFmtId="0" fontId="21" fillId="0" borderId="21" xfId="220" applyFont="1" applyBorder="1" applyAlignment="1">
      <alignment horizontal="center"/>
    </xf>
    <xf numFmtId="41" fontId="21" fillId="0" borderId="23" xfId="108" applyNumberFormat="1" applyFont="1" applyFill="1" applyBorder="1" applyAlignment="1">
      <alignment horizontal="right"/>
    </xf>
    <xf numFmtId="41" fontId="21" fillId="0" borderId="44" xfId="108" applyNumberFormat="1" applyFont="1" applyFill="1" applyBorder="1"/>
    <xf numFmtId="41" fontId="21" fillId="0" borderId="48" xfId="108" applyNumberFormat="1" applyFont="1" applyFill="1" applyBorder="1"/>
    <xf numFmtId="170" fontId="21" fillId="0" borderId="44" xfId="830" applyNumberFormat="1" applyFont="1" applyFill="1" applyBorder="1"/>
    <xf numFmtId="41" fontId="21" fillId="0" borderId="71" xfId="108" applyNumberFormat="1" applyFont="1" applyFill="1" applyBorder="1"/>
    <xf numFmtId="37" fontId="21" fillId="0" borderId="0" xfId="220" applyNumberFormat="1" applyFont="1" applyFill="1" applyBorder="1"/>
    <xf numFmtId="0" fontId="21" fillId="0" borderId="0" xfId="220" applyFont="1" applyFill="1" applyBorder="1" applyAlignment="1">
      <alignment horizontal="center"/>
    </xf>
    <xf numFmtId="0" fontId="21" fillId="0" borderId="0" xfId="220" applyFont="1"/>
    <xf numFmtId="0" fontId="21" fillId="64" borderId="40" xfId="220" applyFont="1" applyFill="1" applyBorder="1" applyAlignment="1">
      <alignment horizontal="center"/>
    </xf>
    <xf numFmtId="170" fontId="21" fillId="64" borderId="41" xfId="136" applyNumberFormat="1" applyFont="1" applyFill="1" applyBorder="1" applyAlignment="1"/>
    <xf numFmtId="170" fontId="21" fillId="64" borderId="68" xfId="136" applyNumberFormat="1" applyFont="1" applyFill="1" applyBorder="1" applyAlignment="1"/>
    <xf numFmtId="37" fontId="21" fillId="0" borderId="0" xfId="108" applyNumberFormat="1" applyFont="1" applyFill="1" applyBorder="1"/>
    <xf numFmtId="164" fontId="20" fillId="0" borderId="0" xfId="220" applyNumberFormat="1" applyFont="1" applyFill="1" applyBorder="1" applyAlignment="1">
      <alignment horizontal="center"/>
    </xf>
    <xf numFmtId="164" fontId="20" fillId="0" borderId="0" xfId="108" applyNumberFormat="1" applyFont="1" applyFill="1" applyBorder="1" applyAlignment="1">
      <alignment horizontal="center"/>
    </xf>
    <xf numFmtId="168" fontId="20" fillId="0" borderId="0" xfId="220" applyNumberFormat="1" applyFont="1" applyProtection="1"/>
    <xf numFmtId="168" fontId="21" fillId="0" borderId="0" xfId="220" applyNumberFormat="1" applyFont="1" applyAlignment="1" applyProtection="1">
      <alignment horizontal="left" indent="1"/>
    </xf>
    <xf numFmtId="0" fontId="21" fillId="0" borderId="0" xfId="220" applyFont="1" applyFill="1"/>
    <xf numFmtId="0" fontId="20" fillId="0" borderId="0" xfId="220" applyFont="1" applyAlignment="1"/>
    <xf numFmtId="0" fontId="20" fillId="0" borderId="0" xfId="220" applyFont="1" applyAlignment="1">
      <alignment horizontal="left"/>
    </xf>
    <xf numFmtId="4" fontId="20" fillId="0" borderId="0" xfId="220" applyNumberFormat="1" applyFont="1"/>
    <xf numFmtId="170" fontId="21" fillId="76" borderId="44" xfId="830" applyNumberFormat="1" applyFont="1" applyFill="1" applyBorder="1"/>
    <xf numFmtId="0" fontId="22" fillId="0" borderId="38" xfId="220" applyFont="1" applyBorder="1" applyAlignment="1">
      <alignment horizontal="center"/>
    </xf>
    <xf numFmtId="0" fontId="21" fillId="63" borderId="10" xfId="220" applyFont="1" applyFill="1" applyBorder="1" applyAlignment="1">
      <alignment horizontal="center" vertical="center" wrapText="1"/>
    </xf>
    <xf numFmtId="0" fontId="21" fillId="63" borderId="20" xfId="220" applyFont="1" applyFill="1" applyBorder="1" applyAlignment="1">
      <alignment horizontal="center" vertical="center" wrapText="1"/>
    </xf>
    <xf numFmtId="0" fontId="21" fillId="63" borderId="21" xfId="220" applyFont="1" applyFill="1" applyBorder="1" applyAlignment="1">
      <alignment horizontal="center" vertical="center" wrapText="1"/>
    </xf>
    <xf numFmtId="37" fontId="22" fillId="63" borderId="11" xfId="108" applyNumberFormat="1" applyFont="1" applyFill="1" applyBorder="1" applyAlignment="1">
      <alignment horizontal="center" vertical="center" wrapText="1" shrinkToFit="1"/>
    </xf>
    <xf numFmtId="37" fontId="22" fillId="63" borderId="12" xfId="108" applyNumberFormat="1" applyFont="1" applyFill="1" applyBorder="1" applyAlignment="1">
      <alignment horizontal="center" vertical="center" wrapText="1" shrinkToFit="1"/>
    </xf>
    <xf numFmtId="37" fontId="22" fillId="63" borderId="13" xfId="108" applyNumberFormat="1" applyFont="1" applyFill="1" applyBorder="1" applyAlignment="1">
      <alignment horizontal="center" vertical="center" wrapText="1" shrinkToFit="1"/>
    </xf>
    <xf numFmtId="37" fontId="22" fillId="63" borderId="64" xfId="108" applyNumberFormat="1" applyFont="1" applyFill="1" applyBorder="1" applyAlignment="1">
      <alignment horizontal="center" vertical="center" wrapText="1" shrinkToFit="1"/>
    </xf>
    <xf numFmtId="37" fontId="22" fillId="63" borderId="65" xfId="108" applyNumberFormat="1" applyFont="1" applyFill="1" applyBorder="1" applyAlignment="1">
      <alignment horizontal="center" vertical="center" wrapText="1" shrinkToFit="1"/>
    </xf>
    <xf numFmtId="37" fontId="22" fillId="63" borderId="66" xfId="108" applyNumberFormat="1" applyFont="1" applyFill="1" applyBorder="1" applyAlignment="1">
      <alignment horizontal="center" vertical="center" wrapText="1" shrinkToFit="1"/>
    </xf>
    <xf numFmtId="37" fontId="22" fillId="63" borderId="67" xfId="108" applyNumberFormat="1" applyFont="1" applyFill="1" applyBorder="1" applyAlignment="1">
      <alignment horizontal="center" vertical="center" wrapText="1" shrinkToFit="1"/>
    </xf>
    <xf numFmtId="37" fontId="21" fillId="64" borderId="14" xfId="108" applyNumberFormat="1" applyFont="1" applyFill="1" applyBorder="1" applyAlignment="1">
      <alignment horizontal="center" vertical="center" wrapText="1" shrinkToFit="1"/>
    </xf>
    <xf numFmtId="37" fontId="21" fillId="64" borderId="16" xfId="108" applyNumberFormat="1" applyFont="1" applyFill="1" applyBorder="1" applyAlignment="1">
      <alignment horizontal="center" vertical="center" wrapText="1" shrinkToFit="1"/>
    </xf>
    <xf numFmtId="37" fontId="21" fillId="64" borderId="15" xfId="108" applyNumberFormat="1" applyFont="1" applyFill="1" applyBorder="1" applyAlignment="1">
      <alignment horizontal="center" vertical="center" wrapText="1" shrinkToFit="1"/>
    </xf>
    <xf numFmtId="37" fontId="21" fillId="64" borderId="17" xfId="108" applyNumberFormat="1" applyFont="1" applyFill="1" applyBorder="1" applyAlignment="1">
      <alignment horizontal="center" vertical="center" wrapText="1" shrinkToFit="1"/>
    </xf>
    <xf numFmtId="170" fontId="21" fillId="64" borderId="41" xfId="136" applyNumberFormat="1" applyFont="1" applyFill="1" applyBorder="1" applyAlignment="1">
      <alignment horizontal="center"/>
    </xf>
    <xf numFmtId="170" fontId="21" fillId="64" borderId="68" xfId="136" applyNumberFormat="1" applyFont="1" applyFill="1" applyBorder="1" applyAlignment="1">
      <alignment horizontal="center"/>
    </xf>
    <xf numFmtId="170" fontId="21" fillId="64" borderId="69" xfId="136" applyNumberFormat="1" applyFont="1" applyFill="1" applyBorder="1" applyAlignment="1">
      <alignment horizontal="center"/>
    </xf>
    <xf numFmtId="170" fontId="21" fillId="64" borderId="70" xfId="136" applyNumberFormat="1" applyFont="1" applyFill="1" applyBorder="1" applyAlignment="1">
      <alignment horizontal="center"/>
    </xf>
    <xf numFmtId="37" fontId="21" fillId="64" borderId="46" xfId="108" applyNumberFormat="1" applyFont="1" applyFill="1" applyBorder="1" applyAlignment="1">
      <alignment horizontal="center" vertical="center" wrapText="1" shrinkToFit="1"/>
    </xf>
    <xf numFmtId="37" fontId="21" fillId="64" borderId="48" xfId="108" applyNumberFormat="1" applyFont="1" applyFill="1" applyBorder="1" applyAlignment="1">
      <alignment horizontal="center" vertical="center" wrapText="1" shrinkToFit="1"/>
    </xf>
    <xf numFmtId="0" fontId="22" fillId="0" borderId="38" xfId="0" applyFont="1" applyBorder="1" applyAlignment="1">
      <alignment horizontal="center"/>
    </xf>
    <xf numFmtId="0" fontId="21" fillId="63" borderId="10" xfId="0" applyFont="1" applyFill="1" applyBorder="1" applyAlignment="1">
      <alignment horizontal="center" vertical="center" wrapText="1"/>
    </xf>
    <xf numFmtId="0" fontId="21" fillId="63" borderId="20" xfId="0" applyFont="1" applyFill="1" applyBorder="1" applyAlignment="1">
      <alignment horizontal="center" vertical="center" wrapText="1"/>
    </xf>
    <xf numFmtId="0" fontId="21" fillId="63" borderId="21" xfId="0" applyFont="1" applyFill="1" applyBorder="1" applyAlignment="1">
      <alignment horizontal="center" vertical="center" wrapText="1"/>
    </xf>
    <xf numFmtId="37" fontId="22" fillId="63" borderId="11" xfId="1" applyNumberFormat="1" applyFont="1" applyFill="1" applyBorder="1" applyAlignment="1">
      <alignment horizontal="center" vertical="center" wrapText="1" shrinkToFit="1"/>
    </xf>
    <xf numFmtId="37" fontId="22" fillId="63" borderId="12" xfId="1" applyNumberFormat="1" applyFont="1" applyFill="1" applyBorder="1" applyAlignment="1">
      <alignment horizontal="center" vertical="center" wrapText="1" shrinkToFit="1"/>
    </xf>
    <xf numFmtId="37" fontId="22" fillId="63" borderId="13" xfId="1" applyNumberFormat="1" applyFont="1" applyFill="1" applyBorder="1" applyAlignment="1">
      <alignment horizontal="center" vertical="center" wrapText="1" shrinkToFit="1"/>
    </xf>
    <xf numFmtId="37" fontId="21" fillId="64" borderId="14" xfId="1" applyNumberFormat="1" applyFont="1" applyFill="1" applyBorder="1" applyAlignment="1">
      <alignment horizontal="center" vertical="center" wrapText="1" shrinkToFit="1"/>
    </xf>
    <xf numFmtId="37" fontId="21" fillId="64" borderId="16" xfId="1" applyNumberFormat="1" applyFont="1" applyFill="1" applyBorder="1" applyAlignment="1">
      <alignment horizontal="center" vertical="center" wrapText="1" shrinkToFit="1"/>
    </xf>
    <xf numFmtId="37" fontId="21" fillId="64" borderId="15" xfId="1" applyNumberFormat="1" applyFont="1" applyFill="1" applyBorder="1" applyAlignment="1">
      <alignment horizontal="center" vertical="center" wrapText="1" shrinkToFit="1"/>
    </xf>
    <xf numFmtId="37" fontId="21" fillId="64" borderId="17" xfId="1" applyNumberFormat="1" applyFont="1" applyFill="1" applyBorder="1" applyAlignment="1">
      <alignment horizontal="center" vertical="center" wrapText="1" shrinkToFit="1"/>
    </xf>
    <xf numFmtId="0" fontId="71" fillId="0" borderId="49" xfId="220" applyFont="1" applyBorder="1" applyAlignment="1" applyProtection="1">
      <alignment horizontal="center" vertical="center"/>
    </xf>
    <xf numFmtId="0" fontId="72" fillId="0" borderId="51" xfId="220" applyFont="1" applyBorder="1" applyAlignment="1" applyProtection="1">
      <alignment horizontal="center" vertical="center"/>
    </xf>
    <xf numFmtId="0" fontId="72" fillId="0" borderId="52" xfId="220" applyFont="1" applyBorder="1" applyAlignment="1" applyProtection="1">
      <alignment horizontal="center" vertical="center"/>
    </xf>
    <xf numFmtId="0" fontId="72" fillId="0" borderId="53" xfId="220" applyFont="1" applyBorder="1" applyAlignment="1" applyProtection="1">
      <alignment horizontal="center" vertical="center"/>
    </xf>
    <xf numFmtId="0" fontId="74" fillId="0" borderId="49" xfId="509" applyFont="1" applyBorder="1" applyAlignment="1" applyProtection="1">
      <alignment horizontal="center"/>
    </xf>
    <xf numFmtId="0" fontId="72" fillId="0" borderId="51" xfId="509" applyFont="1" applyBorder="1" applyAlignment="1" applyProtection="1">
      <alignment horizontal="center"/>
    </xf>
    <xf numFmtId="0" fontId="72" fillId="0" borderId="52" xfId="509" applyFont="1" applyBorder="1" applyAlignment="1" applyProtection="1">
      <alignment horizontal="center"/>
    </xf>
    <xf numFmtId="0" fontId="72" fillId="0" borderId="53" xfId="509" applyFont="1" applyBorder="1" applyAlignment="1" applyProtection="1">
      <alignment horizontal="center"/>
    </xf>
    <xf numFmtId="0" fontId="71" fillId="0" borderId="49" xfId="509" applyFont="1" applyBorder="1" applyAlignment="1" applyProtection="1">
      <alignment horizontal="center" vertical="center"/>
    </xf>
    <xf numFmtId="0" fontId="72" fillId="0" borderId="51" xfId="509" applyFont="1" applyBorder="1" applyAlignment="1" applyProtection="1">
      <alignment horizontal="center" vertical="center"/>
    </xf>
    <xf numFmtId="0" fontId="72" fillId="0" borderId="52" xfId="509" applyFont="1" applyBorder="1" applyAlignment="1" applyProtection="1">
      <alignment horizontal="center" vertical="center"/>
    </xf>
    <xf numFmtId="0" fontId="72" fillId="0" borderId="53" xfId="509" applyFont="1" applyBorder="1" applyAlignment="1" applyProtection="1">
      <alignment horizontal="center" vertical="center"/>
    </xf>
  </cellXfs>
  <cellStyles count="831"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2 2" xfId="7"/>
    <cellStyle name="20% - Accent2 3" xfId="8"/>
    <cellStyle name="20% - Accent2 4" xfId="9"/>
    <cellStyle name="20% - Accent2 5" xfId="10"/>
    <cellStyle name="20% - Accent2 6" xfId="11"/>
    <cellStyle name="20% - Accent3 2" xfId="12"/>
    <cellStyle name="20% - Accent3 3" xfId="13"/>
    <cellStyle name="20% - Accent3 4" xfId="14"/>
    <cellStyle name="20% - Accent3 5" xfId="15"/>
    <cellStyle name="20% - Accent3 6" xfId="16"/>
    <cellStyle name="20% - Accent4 2" xfId="17"/>
    <cellStyle name="20% - Accent4 3" xfId="18"/>
    <cellStyle name="20% - Accent4 4" xfId="19"/>
    <cellStyle name="20% - Accent4 5" xfId="20"/>
    <cellStyle name="20% - Accent4 6" xfId="21"/>
    <cellStyle name="20% - Accent5 2" xfId="22"/>
    <cellStyle name="20% - Accent5 3" xfId="23"/>
    <cellStyle name="20% - Accent5 4" xfId="24"/>
    <cellStyle name="20% - Accent5 5" xfId="25"/>
    <cellStyle name="20% - Accent5 6" xfId="26"/>
    <cellStyle name="20% - Accent6 2" xfId="27"/>
    <cellStyle name="20% - Accent6 3" xfId="28"/>
    <cellStyle name="20% - Accent6 4" xfId="29"/>
    <cellStyle name="20% - Accent6 5" xfId="30"/>
    <cellStyle name="20% - Accent6 6" xfId="31"/>
    <cellStyle name="40% - Accent1 2" xfId="32"/>
    <cellStyle name="40% - Accent1 3" xfId="33"/>
    <cellStyle name="40% - Accent1 4" xfId="34"/>
    <cellStyle name="40% - Accent1 5" xfId="35"/>
    <cellStyle name="40% - Accent1 6" xfId="36"/>
    <cellStyle name="40% - Accent2 2" xfId="37"/>
    <cellStyle name="40% - Accent2 3" xfId="38"/>
    <cellStyle name="40% - Accent2 4" xfId="39"/>
    <cellStyle name="40% - Accent2 5" xfId="40"/>
    <cellStyle name="40% - Accent2 6" xfId="41"/>
    <cellStyle name="40% - Accent3 2" xfId="42"/>
    <cellStyle name="40% - Accent3 3" xfId="43"/>
    <cellStyle name="40% - Accent3 4" xfId="44"/>
    <cellStyle name="40% - Accent3 5" xfId="45"/>
    <cellStyle name="40% - Accent3 6" xfId="46"/>
    <cellStyle name="40% - Accent4 2" xfId="47"/>
    <cellStyle name="40% - Accent4 3" xfId="48"/>
    <cellStyle name="40% - Accent4 4" xfId="49"/>
    <cellStyle name="40% - Accent4 5" xfId="50"/>
    <cellStyle name="40% - Accent4 6" xfId="51"/>
    <cellStyle name="40% - Accent5 2" xfId="52"/>
    <cellStyle name="40% - Accent5 3" xfId="53"/>
    <cellStyle name="40% - Accent5 4" xfId="54"/>
    <cellStyle name="40% - Accent5 5" xfId="55"/>
    <cellStyle name="40% - Accent5 6" xfId="56"/>
    <cellStyle name="40% - Accent6 2" xfId="57"/>
    <cellStyle name="40% - Accent6 3" xfId="58"/>
    <cellStyle name="40% - Accent6 4" xfId="59"/>
    <cellStyle name="40% - Accent6 5" xfId="60"/>
    <cellStyle name="40% - Accent6 6" xfId="61"/>
    <cellStyle name="60% - Accent1 2" xfId="62"/>
    <cellStyle name="60% - Accent1 3" xfId="63"/>
    <cellStyle name="60% - Accent1 4" xfId="64"/>
    <cellStyle name="60% - Accent2 2" xfId="65"/>
    <cellStyle name="60% - Accent2 3" xfId="66"/>
    <cellStyle name="60% - Accent2 4" xfId="67"/>
    <cellStyle name="60% - Accent3 2" xfId="68"/>
    <cellStyle name="60% - Accent3 3" xfId="69"/>
    <cellStyle name="60% - Accent3 4" xfId="70"/>
    <cellStyle name="60% - Accent4 2" xfId="71"/>
    <cellStyle name="60% - Accent4 3" xfId="72"/>
    <cellStyle name="60% - Accent4 4" xfId="73"/>
    <cellStyle name="60% - Accent5 2" xfId="74"/>
    <cellStyle name="60% - Accent5 3" xfId="75"/>
    <cellStyle name="60% - Accent5 4" xfId="76"/>
    <cellStyle name="60% - Accent6 2" xfId="77"/>
    <cellStyle name="60% - Accent6 3" xfId="78"/>
    <cellStyle name="60% - Accent6 4" xfId="79"/>
    <cellStyle name="Accent1 2" xfId="80"/>
    <cellStyle name="Accent1 3" xfId="81"/>
    <cellStyle name="Accent1 4" xfId="82"/>
    <cellStyle name="Accent2 2" xfId="83"/>
    <cellStyle name="Accent2 3" xfId="84"/>
    <cellStyle name="Accent2 4" xfId="85"/>
    <cellStyle name="Accent3 2" xfId="86"/>
    <cellStyle name="Accent3 3" xfId="87"/>
    <cellStyle name="Accent3 4" xfId="88"/>
    <cellStyle name="Accent4 2" xfId="89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99"/>
    <cellStyle name="Bad 4" xfId="100"/>
    <cellStyle name="Calculation 2" xfId="101"/>
    <cellStyle name="Calculation 3" xfId="102"/>
    <cellStyle name="Calculation 4" xfId="103"/>
    <cellStyle name="Callable" xfId="104"/>
    <cellStyle name="Check Cell 2" xfId="105"/>
    <cellStyle name="Check Cell 3" xfId="106"/>
    <cellStyle name="Check Cell 4" xfId="107"/>
    <cellStyle name="Comma" xfId="1" builtinId="3"/>
    <cellStyle name="Comma 10" xfId="353"/>
    <cellStyle name="Comma 10 2" xfId="354"/>
    <cellStyle name="Comma 11" xfId="355"/>
    <cellStyle name="Comma 11 2" xfId="356"/>
    <cellStyle name="Comma 11 3" xfId="357"/>
    <cellStyle name="Comma 11 4" xfId="358"/>
    <cellStyle name="Comma 12" xfId="359"/>
    <cellStyle name="Comma 13" xfId="360"/>
    <cellStyle name="Comma 13 2" xfId="361"/>
    <cellStyle name="Comma 14" xfId="362"/>
    <cellStyle name="Comma 15" xfId="829"/>
    <cellStyle name="Comma 2" xfId="108"/>
    <cellStyle name="Comma 2 10" xfId="340"/>
    <cellStyle name="Comma 2 11" xfId="363"/>
    <cellStyle name="Comma 2 12" xfId="364"/>
    <cellStyle name="Comma 2 13" xfId="365"/>
    <cellStyle name="Comma 2 14" xfId="366"/>
    <cellStyle name="Comma 2 15" xfId="367"/>
    <cellStyle name="Comma 2 16" xfId="368"/>
    <cellStyle name="Comma 2 17" xfId="369"/>
    <cellStyle name="Comma 2 2" xfId="109"/>
    <cellStyle name="Comma 2 2 2" xfId="110"/>
    <cellStyle name="Comma 2 2 2 2" xfId="111"/>
    <cellStyle name="Comma 2 2 3" xfId="112"/>
    <cellStyle name="Comma 2 3" xfId="113"/>
    <cellStyle name="Comma 2 3 2" xfId="114"/>
    <cellStyle name="Comma 2 3 2 2" xfId="115"/>
    <cellStyle name="Comma 2 3 3" xfId="116"/>
    <cellStyle name="Comma 2 4" xfId="117"/>
    <cellStyle name="Comma 2 4 2" xfId="118"/>
    <cellStyle name="Comma 2 5" xfId="119"/>
    <cellStyle name="Comma 2 5 2" xfId="120"/>
    <cellStyle name="Comma 2 6" xfId="121"/>
    <cellStyle name="Comma 2 7" xfId="122"/>
    <cellStyle name="Comma 2 8" xfId="123"/>
    <cellStyle name="Comma 2 9" xfId="124"/>
    <cellStyle name="Comma 28 2 2" xfId="370"/>
    <cellStyle name="Comma 3" xfId="125"/>
    <cellStyle name="Comma 3 10" xfId="371"/>
    <cellStyle name="Comma 3 11" xfId="372"/>
    <cellStyle name="Comma 3 12" xfId="373"/>
    <cellStyle name="Comma 3 13" xfId="374"/>
    <cellStyle name="Comma 3 14" xfId="375"/>
    <cellStyle name="Comma 3 15" xfId="376"/>
    <cellStyle name="Comma 3 16" xfId="377"/>
    <cellStyle name="Comma 3 17" xfId="378"/>
    <cellStyle name="Comma 3 18" xfId="379"/>
    <cellStyle name="Comma 3 19" xfId="380"/>
    <cellStyle name="Comma 3 2" xfId="126"/>
    <cellStyle name="Comma 3 2 2" xfId="127"/>
    <cellStyle name="Comma 3 20" xfId="381"/>
    <cellStyle name="Comma 3 21" xfId="382"/>
    <cellStyle name="Comma 3 22" xfId="383"/>
    <cellStyle name="Comma 3 23" xfId="384"/>
    <cellStyle name="Comma 3 24" xfId="385"/>
    <cellStyle name="Comma 3 25" xfId="386"/>
    <cellStyle name="Comma 3 26" xfId="387"/>
    <cellStyle name="Comma 3 27" xfId="388"/>
    <cellStyle name="Comma 3 28" xfId="389"/>
    <cellStyle name="Comma 3 29" xfId="390"/>
    <cellStyle name="Comma 3 3" xfId="128"/>
    <cellStyle name="Comma 3 3 2" xfId="129"/>
    <cellStyle name="Comma 3 3 3" xfId="130"/>
    <cellStyle name="Comma 3 30" xfId="391"/>
    <cellStyle name="Comma 3 31" xfId="392"/>
    <cellStyle name="Comma 3 32" xfId="393"/>
    <cellStyle name="Comma 3 33" xfId="394"/>
    <cellStyle name="Comma 3 34" xfId="395"/>
    <cellStyle name="Comma 3 35" xfId="396"/>
    <cellStyle name="Comma 3 36" xfId="397"/>
    <cellStyle name="Comma 3 37" xfId="398"/>
    <cellStyle name="Comma 3 38" xfId="399"/>
    <cellStyle name="Comma 3 39" xfId="400"/>
    <cellStyle name="Comma 3 4" xfId="131"/>
    <cellStyle name="Comma 3 40" xfId="401"/>
    <cellStyle name="Comma 3 41" xfId="402"/>
    <cellStyle name="Comma 3 42" xfId="403"/>
    <cellStyle name="Comma 3 43" xfId="404"/>
    <cellStyle name="Comma 3 44" xfId="405"/>
    <cellStyle name="Comma 3 45" xfId="406"/>
    <cellStyle name="Comma 3 46" xfId="407"/>
    <cellStyle name="Comma 3 47" xfId="408"/>
    <cellStyle name="Comma 3 5" xfId="409"/>
    <cellStyle name="Comma 3 5 2" xfId="410"/>
    <cellStyle name="Comma 3 5 3" xfId="411"/>
    <cellStyle name="Comma 3 6" xfId="412"/>
    <cellStyle name="Comma 3 7" xfId="413"/>
    <cellStyle name="Comma 3 8" xfId="414"/>
    <cellStyle name="Comma 3 9" xfId="415"/>
    <cellStyle name="Comma 4" xfId="132"/>
    <cellStyle name="Comma 4 10" xfId="416"/>
    <cellStyle name="Comma 4 11" xfId="417"/>
    <cellStyle name="Comma 4 12" xfId="418"/>
    <cellStyle name="Comma 4 13" xfId="419"/>
    <cellStyle name="Comma 4 14" xfId="420"/>
    <cellStyle name="Comma 4 15" xfId="421"/>
    <cellStyle name="Comma 4 16" xfId="422"/>
    <cellStyle name="Comma 4 17" xfId="423"/>
    <cellStyle name="Comma 4 18" xfId="424"/>
    <cellStyle name="Comma 4 19" xfId="425"/>
    <cellStyle name="Comma 4 2" xfId="426"/>
    <cellStyle name="Comma 4 20" xfId="427"/>
    <cellStyle name="Comma 4 21" xfId="428"/>
    <cellStyle name="Comma 4 22" xfId="429"/>
    <cellStyle name="Comma 4 23" xfId="430"/>
    <cellStyle name="Comma 4 24" xfId="431"/>
    <cellStyle name="Comma 4 25" xfId="432"/>
    <cellStyle name="Comma 4 3" xfId="433"/>
    <cellStyle name="Comma 4 4" xfId="434"/>
    <cellStyle name="Comma 4 5" xfId="435"/>
    <cellStyle name="Comma 4 6" xfId="436"/>
    <cellStyle name="Comma 4 7" xfId="437"/>
    <cellStyle name="Comma 4 8" xfId="438"/>
    <cellStyle name="Comma 4 9" xfId="439"/>
    <cellStyle name="Comma 5" xfId="133"/>
    <cellStyle name="Comma 5 10" xfId="440"/>
    <cellStyle name="Comma 5 11" xfId="441"/>
    <cellStyle name="Comma 5 12" xfId="442"/>
    <cellStyle name="Comma 5 13" xfId="443"/>
    <cellStyle name="Comma 5 14" xfId="444"/>
    <cellStyle name="Comma 5 15" xfId="445"/>
    <cellStyle name="Comma 5 16" xfId="446"/>
    <cellStyle name="Comma 5 17" xfId="447"/>
    <cellStyle name="Comma 5 18" xfId="448"/>
    <cellStyle name="Comma 5 19" xfId="449"/>
    <cellStyle name="Comma 5 2" xfId="450"/>
    <cellStyle name="Comma 5 20" xfId="451"/>
    <cellStyle name="Comma 5 21" xfId="452"/>
    <cellStyle name="Comma 5 22" xfId="453"/>
    <cellStyle name="Comma 5 23" xfId="454"/>
    <cellStyle name="Comma 5 24" xfId="455"/>
    <cellStyle name="Comma 5 25" xfId="456"/>
    <cellStyle name="Comma 5 3" xfId="457"/>
    <cellStyle name="Comma 5 4" xfId="458"/>
    <cellStyle name="Comma 5 5" xfId="459"/>
    <cellStyle name="Comma 5 6" xfId="460"/>
    <cellStyle name="Comma 5 7" xfId="461"/>
    <cellStyle name="Comma 5 8" xfId="462"/>
    <cellStyle name="Comma 5 9" xfId="463"/>
    <cellStyle name="Comma 59" xfId="341"/>
    <cellStyle name="Comma 6" xfId="134"/>
    <cellStyle name="Comma 6 10" xfId="464"/>
    <cellStyle name="Comma 6 11" xfId="465"/>
    <cellStyle name="Comma 6 12" xfId="466"/>
    <cellStyle name="Comma 6 13" xfId="467"/>
    <cellStyle name="Comma 6 14" xfId="468"/>
    <cellStyle name="Comma 6 15" xfId="469"/>
    <cellStyle name="Comma 6 16" xfId="470"/>
    <cellStyle name="Comma 6 17" xfId="471"/>
    <cellStyle name="Comma 6 18" xfId="472"/>
    <cellStyle name="Comma 6 19" xfId="473"/>
    <cellStyle name="Comma 6 2" xfId="342"/>
    <cellStyle name="Comma 6 20" xfId="474"/>
    <cellStyle name="Comma 6 21" xfId="475"/>
    <cellStyle name="Comma 6 22" xfId="476"/>
    <cellStyle name="Comma 6 23" xfId="477"/>
    <cellStyle name="Comma 6 24" xfId="478"/>
    <cellStyle name="Comma 6 3" xfId="343"/>
    <cellStyle name="Comma 6 4" xfId="479"/>
    <cellStyle name="Comma 6 5" xfId="480"/>
    <cellStyle name="Comma 6 6" xfId="481"/>
    <cellStyle name="Comma 6 7" xfId="482"/>
    <cellStyle name="Comma 6 8" xfId="483"/>
    <cellStyle name="Comma 6 9" xfId="484"/>
    <cellStyle name="Comma 7" xfId="135"/>
    <cellStyle name="Comma 7 10" xfId="485"/>
    <cellStyle name="Comma 7 11" xfId="486"/>
    <cellStyle name="Comma 7 12" xfId="487"/>
    <cellStyle name="Comma 7 13" xfId="488"/>
    <cellStyle name="Comma 7 14" xfId="489"/>
    <cellStyle name="Comma 7 15" xfId="490"/>
    <cellStyle name="Comma 7 16" xfId="491"/>
    <cellStyle name="Comma 7 17" xfId="492"/>
    <cellStyle name="Comma 7 18" xfId="493"/>
    <cellStyle name="Comma 7 19" xfId="494"/>
    <cellStyle name="Comma 7 2" xfId="495"/>
    <cellStyle name="Comma 7 20" xfId="496"/>
    <cellStyle name="Comma 7 21" xfId="497"/>
    <cellStyle name="Comma 7 22" xfId="498"/>
    <cellStyle name="Comma 7 23" xfId="499"/>
    <cellStyle name="Comma 7 24" xfId="500"/>
    <cellStyle name="Comma 7 3" xfId="501"/>
    <cellStyle name="Comma 7 4" xfId="502"/>
    <cellStyle name="Comma 7 5" xfId="503"/>
    <cellStyle name="Comma 7 6" xfId="504"/>
    <cellStyle name="Comma 7 7" xfId="505"/>
    <cellStyle name="Comma 7 8" xfId="506"/>
    <cellStyle name="Comma 7 9" xfId="507"/>
    <cellStyle name="Comma 8" xfId="337"/>
    <cellStyle name="Comma 9" xfId="508"/>
    <cellStyle name="Currency" xfId="336" builtinId="4"/>
    <cellStyle name="Currency 2" xfId="136"/>
    <cellStyle name="Currency 2 10" xfId="137"/>
    <cellStyle name="Currency 2 11" xfId="138"/>
    <cellStyle name="Currency 2 12" xfId="139"/>
    <cellStyle name="Currency 2 13" xfId="140"/>
    <cellStyle name="Currency 2 14" xfId="141"/>
    <cellStyle name="Currency 2 15" xfId="142"/>
    <cellStyle name="Currency 2 16" xfId="143"/>
    <cellStyle name="Currency 2 17" xfId="144"/>
    <cellStyle name="Currency 2 18" xfId="145"/>
    <cellStyle name="Currency 2 19" xfId="146"/>
    <cellStyle name="Currency 2 2" xfId="147"/>
    <cellStyle name="Currency 2 2 2" xfId="148"/>
    <cellStyle name="Currency 2 2 3" xfId="149"/>
    <cellStyle name="Currency 2 2 4" xfId="150"/>
    <cellStyle name="Currency 2 20" xfId="151"/>
    <cellStyle name="Currency 2 21" xfId="152"/>
    <cellStyle name="Currency 2 22" xfId="153"/>
    <cellStyle name="Currency 2 23" xfId="154"/>
    <cellStyle name="Currency 2 24" xfId="155"/>
    <cellStyle name="Currency 2 25" xfId="156"/>
    <cellStyle name="Currency 2 26" xfId="157"/>
    <cellStyle name="Currency 2 27" xfId="158"/>
    <cellStyle name="Currency 2 28" xfId="159"/>
    <cellStyle name="Currency 2 29" xfId="160"/>
    <cellStyle name="Currency 2 3" xfId="161"/>
    <cellStyle name="Currency 2 4" xfId="162"/>
    <cellStyle name="Currency 2 4 2" xfId="163"/>
    <cellStyle name="Currency 2 5" xfId="164"/>
    <cellStyle name="Currency 2 6" xfId="165"/>
    <cellStyle name="Currency 2 7" xfId="166"/>
    <cellStyle name="Currency 2 8" xfId="167"/>
    <cellStyle name="Currency 2 9" xfId="168"/>
    <cellStyle name="Currency 3" xfId="169"/>
    <cellStyle name="Currency 3 2" xfId="170"/>
    <cellStyle name="Currency 3 3" xfId="171"/>
    <cellStyle name="Currency 4" xfId="172"/>
    <cellStyle name="Currency 4 2" xfId="173"/>
    <cellStyle name="Currency 5" xfId="174"/>
    <cellStyle name="Currency 6" xfId="175"/>
    <cellStyle name="Currency 7" xfId="176"/>
    <cellStyle name="Currency 8" xfId="177"/>
    <cellStyle name="Currency 9" xfId="830"/>
    <cellStyle name="Explanatory Text 2" xfId="178"/>
    <cellStyle name="Explanatory Text 3" xfId="179"/>
    <cellStyle name="Explanatory Text 4" xfId="180"/>
    <cellStyle name="Good 2" xfId="181"/>
    <cellStyle name="Good 3" xfId="182"/>
    <cellStyle name="Good 4" xfId="183"/>
    <cellStyle name="Heading 1 2" xfId="184"/>
    <cellStyle name="Heading 1 3" xfId="185"/>
    <cellStyle name="Heading 1 4" xfId="186"/>
    <cellStyle name="Heading 2 2" xfId="187"/>
    <cellStyle name="Heading 2 3" xfId="188"/>
    <cellStyle name="Heading 2 4" xfId="189"/>
    <cellStyle name="Heading 3 2" xfId="190"/>
    <cellStyle name="Heading 3 2 2" xfId="191"/>
    <cellStyle name="Heading 3 3" xfId="192"/>
    <cellStyle name="Heading 3 4" xfId="193"/>
    <cellStyle name="Heading 4 2" xfId="194"/>
    <cellStyle name="Heading 4 3" xfId="195"/>
    <cellStyle name="Heading 4 4" xfId="196"/>
    <cellStyle name="Input 2" xfId="197"/>
    <cellStyle name="Input 3" xfId="198"/>
    <cellStyle name="Input 4" xfId="199"/>
    <cellStyle name="Linked Cell 2" xfId="200"/>
    <cellStyle name="Linked Cell 3" xfId="201"/>
    <cellStyle name="Linked Cell 4" xfId="202"/>
    <cellStyle name="Neutral 2" xfId="203"/>
    <cellStyle name="Neutral 3" xfId="204"/>
    <cellStyle name="Neutral 4" xfId="205"/>
    <cellStyle name="Non_Callable" xfId="206"/>
    <cellStyle name="Normal" xfId="0" builtinId="0"/>
    <cellStyle name="Normal 10" xfId="207"/>
    <cellStyle name="Normal 10 10" xfId="509"/>
    <cellStyle name="Normal 10 10 2" xfId="510"/>
    <cellStyle name="Normal 10 10 3" xfId="511"/>
    <cellStyle name="Normal 10 11" xfId="512"/>
    <cellStyle name="Normal 10 12" xfId="513"/>
    <cellStyle name="Normal 10 13" xfId="514"/>
    <cellStyle name="Normal 10 14" xfId="515"/>
    <cellStyle name="Normal 10 15" xfId="516"/>
    <cellStyle name="Normal 10 2" xfId="208"/>
    <cellStyle name="Normal 10 2 2" xfId="517"/>
    <cellStyle name="Normal 10 2 3" xfId="518"/>
    <cellStyle name="Normal 10 3" xfId="519"/>
    <cellStyle name="Normal 10 3 2" xfId="520"/>
    <cellStyle name="Normal 10 3 3" xfId="521"/>
    <cellStyle name="Normal 10 4" xfId="522"/>
    <cellStyle name="Normal 10 4 2" xfId="523"/>
    <cellStyle name="Normal 10 4 3" xfId="524"/>
    <cellStyle name="Normal 10 5" xfId="525"/>
    <cellStyle name="Normal 10 5 2" xfId="526"/>
    <cellStyle name="Normal 10 5 3" xfId="527"/>
    <cellStyle name="Normal 10 6" xfId="528"/>
    <cellStyle name="Normal 10 6 2" xfId="529"/>
    <cellStyle name="Normal 10 6 3" xfId="530"/>
    <cellStyle name="Normal 10 7" xfId="531"/>
    <cellStyle name="Normal 10 7 2" xfId="532"/>
    <cellStyle name="Normal 10 7 3" xfId="533"/>
    <cellStyle name="Normal 10 8" xfId="534"/>
    <cellStyle name="Normal 10 8 2" xfId="535"/>
    <cellStyle name="Normal 10 8 3" xfId="536"/>
    <cellStyle name="Normal 10 9" xfId="537"/>
    <cellStyle name="Normal 10 9 2" xfId="538"/>
    <cellStyle name="Normal 10 9 3" xfId="539"/>
    <cellStyle name="Normal 11" xfId="209"/>
    <cellStyle name="Normal 11 2" xfId="210"/>
    <cellStyle name="Normal 11 3" xfId="540"/>
    <cellStyle name="Normal 11 4" xfId="541"/>
    <cellStyle name="Normal 11 5" xfId="542"/>
    <cellStyle name="Normal 11 6" xfId="543"/>
    <cellStyle name="Normal 12" xfId="211"/>
    <cellStyle name="Normal 12 2" xfId="544"/>
    <cellStyle name="Normal 12 3" xfId="545"/>
    <cellStyle name="Normal 12 4" xfId="546"/>
    <cellStyle name="Normal 12 5" xfId="547"/>
    <cellStyle name="Normal 12 6" xfId="548"/>
    <cellStyle name="Normal 13" xfId="212"/>
    <cellStyle name="Normal 13 2" xfId="549"/>
    <cellStyle name="Normal 13 3" xfId="550"/>
    <cellStyle name="Normal 13 4" xfId="551"/>
    <cellStyle name="Normal 13 5" xfId="552"/>
    <cellStyle name="Normal 13 6" xfId="553"/>
    <cellStyle name="Normal 14" xfId="213"/>
    <cellStyle name="Normal 14 2" xfId="554"/>
    <cellStyle name="Normal 14 3" xfId="555"/>
    <cellStyle name="Normal 14 4" xfId="556"/>
    <cellStyle name="Normal 14 5" xfId="557"/>
    <cellStyle name="Normal 14 6" xfId="558"/>
    <cellStyle name="Normal 15" xfId="214"/>
    <cellStyle name="Normal 15 2" xfId="559"/>
    <cellStyle name="Normal 15 3" xfId="560"/>
    <cellStyle name="Normal 15 4" xfId="561"/>
    <cellStyle name="Normal 15 5" xfId="562"/>
    <cellStyle name="Normal 15 6" xfId="563"/>
    <cellStyle name="Normal 16" xfId="215"/>
    <cellStyle name="Normal 16 2" xfId="564"/>
    <cellStyle name="Normal 16 3" xfId="565"/>
    <cellStyle name="Normal 16 4" xfId="566"/>
    <cellStyle name="Normal 16 5" xfId="567"/>
    <cellStyle name="Normal 16 6" xfId="568"/>
    <cellStyle name="Normal 17" xfId="216"/>
    <cellStyle name="Normal 17 2" xfId="569"/>
    <cellStyle name="Normal 17 3" xfId="570"/>
    <cellStyle name="Normal 17 4" xfId="571"/>
    <cellStyle name="Normal 17 5" xfId="572"/>
    <cellStyle name="Normal 17 6" xfId="573"/>
    <cellStyle name="Normal 18" xfId="217"/>
    <cellStyle name="Normal 18 2" xfId="574"/>
    <cellStyle name="Normal 18 3" xfId="575"/>
    <cellStyle name="Normal 18 4" xfId="576"/>
    <cellStyle name="Normal 18 5" xfId="577"/>
    <cellStyle name="Normal 18 6" xfId="578"/>
    <cellStyle name="Normal 19" xfId="218"/>
    <cellStyle name="Normal 19 2" xfId="579"/>
    <cellStyle name="Normal 19 3" xfId="580"/>
    <cellStyle name="Normal 19 4" xfId="581"/>
    <cellStyle name="Normal 2" xfId="219"/>
    <cellStyle name="Normal 2 10" xfId="220"/>
    <cellStyle name="Normal 2 11" xfId="221"/>
    <cellStyle name="Normal 2 12" xfId="222"/>
    <cellStyle name="Normal 2 13" xfId="223"/>
    <cellStyle name="Normal 2 14" xfId="224"/>
    <cellStyle name="Normal 2 15" xfId="225"/>
    <cellStyle name="Normal 2 16" xfId="226"/>
    <cellStyle name="Normal 2 17" xfId="227"/>
    <cellStyle name="Normal 2 18" xfId="228"/>
    <cellStyle name="Normal 2 19" xfId="229"/>
    <cellStyle name="Normal 2 2" xfId="230"/>
    <cellStyle name="Normal 2 2 10" xfId="582"/>
    <cellStyle name="Normal 2 2 11" xfId="583"/>
    <cellStyle name="Normal 2 2 12" xfId="584"/>
    <cellStyle name="Normal 2 2 13" xfId="585"/>
    <cellStyle name="Normal 2 2 14" xfId="586"/>
    <cellStyle name="Normal 2 2 15" xfId="587"/>
    <cellStyle name="Normal 2 2 16" xfId="588"/>
    <cellStyle name="Normal 2 2 17" xfId="589"/>
    <cellStyle name="Normal 2 2 18" xfId="590"/>
    <cellStyle name="Normal 2 2 19" xfId="591"/>
    <cellStyle name="Normal 2 2 2" xfId="231"/>
    <cellStyle name="Normal 2 2 2 2" xfId="344"/>
    <cellStyle name="Normal 2 2 2 2 2" xfId="592"/>
    <cellStyle name="Normal 2 2 2 3" xfId="593"/>
    <cellStyle name="Normal 2 2 2 4" xfId="594"/>
    <cellStyle name="Normal 2 2 2 5" xfId="595"/>
    <cellStyle name="Normal 2 2 2 6" xfId="596"/>
    <cellStyle name="Normal 2 2 20" xfId="597"/>
    <cellStyle name="Normal 2 2 21" xfId="598"/>
    <cellStyle name="Normal 2 2 22" xfId="599"/>
    <cellStyle name="Normal 2 2 23" xfId="600"/>
    <cellStyle name="Normal 2 2 3" xfId="345"/>
    <cellStyle name="Normal 2 2 4" xfId="601"/>
    <cellStyle name="Normal 2 2 5" xfId="602"/>
    <cellStyle name="Normal 2 2 6" xfId="603"/>
    <cellStyle name="Normal 2 2 7" xfId="604"/>
    <cellStyle name="Normal 2 2 8" xfId="605"/>
    <cellStyle name="Normal 2 2 9" xfId="606"/>
    <cellStyle name="Normal 2 20" xfId="232"/>
    <cellStyle name="Normal 2 21" xfId="233"/>
    <cellStyle name="Normal 2 22" xfId="234"/>
    <cellStyle name="Normal 2 23" xfId="235"/>
    <cellStyle name="Normal 2 24" xfId="236"/>
    <cellStyle name="Normal 2 25" xfId="237"/>
    <cellStyle name="Normal 2 26" xfId="238"/>
    <cellStyle name="Normal 2 27" xfId="239"/>
    <cellStyle name="Normal 2 28" xfId="240"/>
    <cellStyle name="Normal 2 29" xfId="241"/>
    <cellStyle name="Normal 2 3" xfId="242"/>
    <cellStyle name="Normal 2 3 2" xfId="243"/>
    <cellStyle name="Normal 2 30" xfId="244"/>
    <cellStyle name="Normal 2 31" xfId="245"/>
    <cellStyle name="Normal 2 32" xfId="246"/>
    <cellStyle name="Normal 2 33" xfId="607"/>
    <cellStyle name="Normal 2 34" xfId="608"/>
    <cellStyle name="Normal 2 35" xfId="609"/>
    <cellStyle name="Normal 2 36" xfId="610"/>
    <cellStyle name="Normal 2 4" xfId="247"/>
    <cellStyle name="Normal 2 4 2" xfId="611"/>
    <cellStyle name="Normal 2 5" xfId="248"/>
    <cellStyle name="Normal 2 5 2" xfId="612"/>
    <cellStyle name="Normal 2 5 3" xfId="613"/>
    <cellStyle name="Normal 2 5 4" xfId="614"/>
    <cellStyle name="Normal 2 5 5" xfId="615"/>
    <cellStyle name="Normal 2 6" xfId="249"/>
    <cellStyle name="Normal 2 6 2" xfId="250"/>
    <cellStyle name="Normal 2 6 3" xfId="251"/>
    <cellStyle name="Normal 2 7" xfId="252"/>
    <cellStyle name="Normal 2 8" xfId="253"/>
    <cellStyle name="Normal 2 9" xfId="254"/>
    <cellStyle name="Normal 20" xfId="255"/>
    <cellStyle name="Normal 20 2" xfId="616"/>
    <cellStyle name="Normal 20 3" xfId="617"/>
    <cellStyle name="Normal 20 4" xfId="618"/>
    <cellStyle name="Normal 20 5" xfId="619"/>
    <cellStyle name="Normal 20 6" xfId="620"/>
    <cellStyle name="Normal 21" xfId="256"/>
    <cellStyle name="Normal 21 2" xfId="621"/>
    <cellStyle name="Normal 21 3" xfId="622"/>
    <cellStyle name="Normal 21 4" xfId="623"/>
    <cellStyle name="Normal 21 5" xfId="624"/>
    <cellStyle name="Normal 21 6" xfId="625"/>
    <cellStyle name="Normal 22" xfId="257"/>
    <cellStyle name="Normal 22 2" xfId="626"/>
    <cellStyle name="Normal 22 3" xfId="627"/>
    <cellStyle name="Normal 22 4" xfId="628"/>
    <cellStyle name="Normal 23" xfId="258"/>
    <cellStyle name="Normal 24" xfId="259"/>
    <cellStyle name="Normal 24 2" xfId="629"/>
    <cellStyle name="Normal 24 3" xfId="630"/>
    <cellStyle name="Normal 24 4" xfId="631"/>
    <cellStyle name="Normal 24 5" xfId="632"/>
    <cellStyle name="Normal 24 6" xfId="633"/>
    <cellStyle name="Normal 25" xfId="260"/>
    <cellStyle name="Normal 25 2" xfId="634"/>
    <cellStyle name="Normal 25 3" xfId="635"/>
    <cellStyle name="Normal 25 4" xfId="636"/>
    <cellStyle name="Normal 26" xfId="261"/>
    <cellStyle name="Normal 27" xfId="262"/>
    <cellStyle name="Normal 27 2" xfId="637"/>
    <cellStyle name="Normal 27 3" xfId="638"/>
    <cellStyle name="Normal 27 4" xfId="639"/>
    <cellStyle name="Normal 27 5" xfId="640"/>
    <cellStyle name="Normal 27 6" xfId="641"/>
    <cellStyle name="Normal 28" xfId="338"/>
    <cellStyle name="Normal 28 2" xfId="642"/>
    <cellStyle name="Normal 28 3" xfId="643"/>
    <cellStyle name="Normal 28 4" xfId="644"/>
    <cellStyle name="Normal 28 5" xfId="645"/>
    <cellStyle name="Normal 28 6" xfId="646"/>
    <cellStyle name="Normal 29" xfId="647"/>
    <cellStyle name="Normal 29 2" xfId="648"/>
    <cellStyle name="Normal 29 3" xfId="649"/>
    <cellStyle name="Normal 29 4" xfId="650"/>
    <cellStyle name="Normal 3" xfId="263"/>
    <cellStyle name="Normal 3 10" xfId="651"/>
    <cellStyle name="Normal 3 11" xfId="652"/>
    <cellStyle name="Normal 3 12" xfId="653"/>
    <cellStyle name="Normal 3 13" xfId="654"/>
    <cellStyle name="Normal 3 14" xfId="655"/>
    <cellStyle name="Normal 3 15" xfId="656"/>
    <cellStyle name="Normal 3 16" xfId="657"/>
    <cellStyle name="Normal 3 17" xfId="658"/>
    <cellStyle name="Normal 3 18" xfId="659"/>
    <cellStyle name="Normal 3 19" xfId="660"/>
    <cellStyle name="Normal 3 2" xfId="264"/>
    <cellStyle name="Normal 3 2 10" xfId="661"/>
    <cellStyle name="Normal 3 2 11" xfId="662"/>
    <cellStyle name="Normal 3 2 12" xfId="663"/>
    <cellStyle name="Normal 3 2 13" xfId="664"/>
    <cellStyle name="Normal 3 2 14" xfId="665"/>
    <cellStyle name="Normal 3 2 15" xfId="666"/>
    <cellStyle name="Normal 3 2 16" xfId="667"/>
    <cellStyle name="Normal 3 2 17" xfId="668"/>
    <cellStyle name="Normal 3 2 18" xfId="669"/>
    <cellStyle name="Normal 3 2 19" xfId="670"/>
    <cellStyle name="Normal 3 2 2" xfId="265"/>
    <cellStyle name="Normal 3 2 20" xfId="671"/>
    <cellStyle name="Normal 3 2 21" xfId="672"/>
    <cellStyle name="Normal 3 2 22" xfId="673"/>
    <cellStyle name="Normal 3 2 23" xfId="674"/>
    <cellStyle name="Normal 3 2 24" xfId="675"/>
    <cellStyle name="Normal 3 2 3" xfId="266"/>
    <cellStyle name="Normal 3 2 4" xfId="676"/>
    <cellStyle name="Normal 3 2 5" xfId="677"/>
    <cellStyle name="Normal 3 2 6" xfId="678"/>
    <cellStyle name="Normal 3 2 7" xfId="679"/>
    <cellStyle name="Normal 3 2 8" xfId="680"/>
    <cellStyle name="Normal 3 2 9" xfId="681"/>
    <cellStyle name="Normal 3 20" xfId="682"/>
    <cellStyle name="Normal 3 21" xfId="683"/>
    <cellStyle name="Normal 3 22" xfId="684"/>
    <cellStyle name="Normal 3 23" xfId="685"/>
    <cellStyle name="Normal 3 24" xfId="686"/>
    <cellStyle name="Normal 3 3" xfId="267"/>
    <cellStyle name="Normal 3 3 2" xfId="268"/>
    <cellStyle name="Normal 3 3 2 2" xfId="269"/>
    <cellStyle name="Normal 3 3 3" xfId="270"/>
    <cellStyle name="Normal 3 4" xfId="271"/>
    <cellStyle name="Normal 3 4 2" xfId="687"/>
    <cellStyle name="Normal 3 4 3" xfId="688"/>
    <cellStyle name="Normal 3 5" xfId="689"/>
    <cellStyle name="Normal 3 6" xfId="690"/>
    <cellStyle name="Normal 3 7" xfId="691"/>
    <cellStyle name="Normal 3 8" xfId="692"/>
    <cellStyle name="Normal 3 9" xfId="693"/>
    <cellStyle name="Normal 30" xfId="694"/>
    <cellStyle name="Normal 31" xfId="695"/>
    <cellStyle name="Normal 32" xfId="696"/>
    <cellStyle name="Normal 33" xfId="697"/>
    <cellStyle name="Normal 34" xfId="698"/>
    <cellStyle name="Normal 35" xfId="699"/>
    <cellStyle name="Normal 36" xfId="700"/>
    <cellStyle name="Normal 37" xfId="701"/>
    <cellStyle name="Normal 38" xfId="702"/>
    <cellStyle name="Normal 39" xfId="703"/>
    <cellStyle name="Normal 4" xfId="272"/>
    <cellStyle name="Normal 4 10" xfId="704"/>
    <cellStyle name="Normal 4 11" xfId="705"/>
    <cellStyle name="Normal 4 12" xfId="706"/>
    <cellStyle name="Normal 4 13" xfId="707"/>
    <cellStyle name="Normal 4 14" xfId="708"/>
    <cellStyle name="Normal 4 2" xfId="273"/>
    <cellStyle name="Normal 4 2 2" xfId="346"/>
    <cellStyle name="Normal 4 3" xfId="347"/>
    <cellStyle name="Normal 4 4" xfId="709"/>
    <cellStyle name="Normal 4 5" xfId="710"/>
    <cellStyle name="Normal 4 6" xfId="711"/>
    <cellStyle name="Normal 4 7" xfId="712"/>
    <cellStyle name="Normal 4 8" xfId="713"/>
    <cellStyle name="Normal 4 9" xfId="714"/>
    <cellStyle name="Normal 40" xfId="715"/>
    <cellStyle name="Normal 5" xfId="274"/>
    <cellStyle name="Normal 5 10" xfId="716"/>
    <cellStyle name="Normal 5 11" xfId="717"/>
    <cellStyle name="Normal 5 12" xfId="718"/>
    <cellStyle name="Normal 5 2" xfId="275"/>
    <cellStyle name="Normal 5 2 2" xfId="276"/>
    <cellStyle name="Normal 5 2 3" xfId="348"/>
    <cellStyle name="Normal 5 3" xfId="277"/>
    <cellStyle name="Normal 5 4" xfId="278"/>
    <cellStyle name="Normal 5 5" xfId="719"/>
    <cellStyle name="Normal 5 6" xfId="720"/>
    <cellStyle name="Normal 5 7" xfId="721"/>
    <cellStyle name="Normal 5 8" xfId="722"/>
    <cellStyle name="Normal 5 9" xfId="723"/>
    <cellStyle name="Normal 6" xfId="279"/>
    <cellStyle name="Normal 6 10" xfId="724"/>
    <cellStyle name="Normal 6 11" xfId="725"/>
    <cellStyle name="Normal 6 2" xfId="280"/>
    <cellStyle name="Normal 6 2 2" xfId="349"/>
    <cellStyle name="Normal 6 2 2 2" xfId="350"/>
    <cellStyle name="Normal 6 2 3" xfId="351"/>
    <cellStyle name="Normal 6 3" xfId="281"/>
    <cellStyle name="Normal 6 4" xfId="726"/>
    <cellStyle name="Normal 6 5" xfId="727"/>
    <cellStyle name="Normal 6 6" xfId="728"/>
    <cellStyle name="Normal 6 7" xfId="729"/>
    <cellStyle name="Normal 6 8" xfId="730"/>
    <cellStyle name="Normal 6 9" xfId="731"/>
    <cellStyle name="Normal 7" xfId="282"/>
    <cellStyle name="Normal 7 10" xfId="732"/>
    <cellStyle name="Normal 7 11" xfId="733"/>
    <cellStyle name="Normal 7 2" xfId="283"/>
    <cellStyle name="Normal 7 3" xfId="734"/>
    <cellStyle name="Normal 7 4" xfId="735"/>
    <cellStyle name="Normal 7 5" xfId="736"/>
    <cellStyle name="Normal 7 6" xfId="737"/>
    <cellStyle name="Normal 7 7" xfId="738"/>
    <cellStyle name="Normal 7 8" xfId="739"/>
    <cellStyle name="Normal 7 9" xfId="740"/>
    <cellStyle name="Normal 8" xfId="284"/>
    <cellStyle name="Normal 8 10" xfId="741"/>
    <cellStyle name="Normal 8 11" xfId="742"/>
    <cellStyle name="Normal 8 2" xfId="285"/>
    <cellStyle name="Normal 8 3" xfId="743"/>
    <cellStyle name="Normal 8 4" xfId="744"/>
    <cellStyle name="Normal 8 5" xfId="745"/>
    <cellStyle name="Normal 8 6" xfId="746"/>
    <cellStyle name="Normal 8 7" xfId="747"/>
    <cellStyle name="Normal 8 8" xfId="748"/>
    <cellStyle name="Normal 8 9" xfId="749"/>
    <cellStyle name="Normal 9" xfId="286"/>
    <cellStyle name="Normal 9 10" xfId="750"/>
    <cellStyle name="Normal 9 11" xfId="751"/>
    <cellStyle name="Normal 9 2" xfId="287"/>
    <cellStyle name="Normal 9 2 2" xfId="288"/>
    <cellStyle name="Normal 9 3" xfId="289"/>
    <cellStyle name="Normal 9 4" xfId="752"/>
    <cellStyle name="Normal 9 5" xfId="753"/>
    <cellStyle name="Normal 9 6" xfId="754"/>
    <cellStyle name="Normal 9 7" xfId="755"/>
    <cellStyle name="Normal 9 8" xfId="756"/>
    <cellStyle name="Normal 9 9" xfId="757"/>
    <cellStyle name="NoShade" xfId="290"/>
    <cellStyle name="Note 2" xfId="291"/>
    <cellStyle name="Note 2 2" xfId="758"/>
    <cellStyle name="Note 3" xfId="292"/>
    <cellStyle name="Note 3 2" xfId="293"/>
    <cellStyle name="Note 4" xfId="294"/>
    <cellStyle name="Note 4 2" xfId="295"/>
    <cellStyle name="Note 5" xfId="296"/>
    <cellStyle name="Note 5 2" xfId="759"/>
    <cellStyle name="Note 6" xfId="297"/>
    <cellStyle name="Note 7" xfId="298"/>
    <cellStyle name="Note 8" xfId="299"/>
    <cellStyle name="num" xfId="300"/>
    <cellStyle name="Numbers" xfId="301"/>
    <cellStyle name="Output 2" xfId="302"/>
    <cellStyle name="Output 3" xfId="303"/>
    <cellStyle name="Output 4" xfId="304"/>
    <cellStyle name="Percent 10 10" xfId="760"/>
    <cellStyle name="Percent 10 11" xfId="761"/>
    <cellStyle name="Percent 10 12" xfId="762"/>
    <cellStyle name="Percent 10 13" xfId="763"/>
    <cellStyle name="Percent 10 2" xfId="764"/>
    <cellStyle name="Percent 10 3" xfId="765"/>
    <cellStyle name="Percent 10 4" xfId="766"/>
    <cellStyle name="Percent 10 5" xfId="767"/>
    <cellStyle name="Percent 10 6" xfId="768"/>
    <cellStyle name="Percent 10 7" xfId="769"/>
    <cellStyle name="Percent 10 8" xfId="770"/>
    <cellStyle name="Percent 10 9" xfId="771"/>
    <cellStyle name="Percent 2" xfId="305"/>
    <cellStyle name="Percent 2 10" xfId="772"/>
    <cellStyle name="Percent 2 11" xfId="773"/>
    <cellStyle name="Percent 2 12" xfId="774"/>
    <cellStyle name="Percent 2 13" xfId="775"/>
    <cellStyle name="Percent 2 14" xfId="776"/>
    <cellStyle name="Percent 2 15" xfId="777"/>
    <cellStyle name="Percent 2 16" xfId="778"/>
    <cellStyle name="Percent 2 17" xfId="779"/>
    <cellStyle name="Percent 2 18" xfId="780"/>
    <cellStyle name="Percent 2 19" xfId="781"/>
    <cellStyle name="Percent 2 2" xfId="306"/>
    <cellStyle name="Percent 2 2 10" xfId="782"/>
    <cellStyle name="Percent 2 2 11" xfId="783"/>
    <cellStyle name="Percent 2 2 12" xfId="784"/>
    <cellStyle name="Percent 2 2 13" xfId="785"/>
    <cellStyle name="Percent 2 2 14" xfId="786"/>
    <cellStyle name="Percent 2 2 15" xfId="787"/>
    <cellStyle name="Percent 2 2 16" xfId="788"/>
    <cellStyle name="Percent 2 2 17" xfId="789"/>
    <cellStyle name="Percent 2 2 18" xfId="790"/>
    <cellStyle name="Percent 2 2 19" xfId="791"/>
    <cellStyle name="Percent 2 2 2" xfId="307"/>
    <cellStyle name="Percent 2 2 20" xfId="792"/>
    <cellStyle name="Percent 2 2 21" xfId="793"/>
    <cellStyle name="Percent 2 2 22" xfId="794"/>
    <cellStyle name="Percent 2 2 23" xfId="795"/>
    <cellStyle name="Percent 2 2 24" xfId="796"/>
    <cellStyle name="Percent 2 2 25" xfId="797"/>
    <cellStyle name="Percent 2 2 26" xfId="798"/>
    <cellStyle name="Percent 2 2 27" xfId="799"/>
    <cellStyle name="Percent 2 2 28" xfId="800"/>
    <cellStyle name="Percent 2 2 29" xfId="801"/>
    <cellStyle name="Percent 2 2 3" xfId="802"/>
    <cellStyle name="Percent 2 2 30" xfId="803"/>
    <cellStyle name="Percent 2 2 31" xfId="804"/>
    <cellStyle name="Percent 2 2 32" xfId="805"/>
    <cellStyle name="Percent 2 2 4" xfId="806"/>
    <cellStyle name="Percent 2 2 5" xfId="807"/>
    <cellStyle name="Percent 2 2 6" xfId="808"/>
    <cellStyle name="Percent 2 2 7" xfId="809"/>
    <cellStyle name="Percent 2 2 8" xfId="810"/>
    <cellStyle name="Percent 2 2 9" xfId="811"/>
    <cellStyle name="Percent 2 20" xfId="812"/>
    <cellStyle name="Percent 2 21" xfId="813"/>
    <cellStyle name="Percent 2 22" xfId="814"/>
    <cellStyle name="Percent 2 23" xfId="815"/>
    <cellStyle name="Percent 2 24" xfId="816"/>
    <cellStyle name="Percent 2 25" xfId="817"/>
    <cellStyle name="Percent 2 26" xfId="818"/>
    <cellStyle name="Percent 2 27" xfId="819"/>
    <cellStyle name="Percent 2 28" xfId="820"/>
    <cellStyle name="Percent 2 29" xfId="821"/>
    <cellStyle name="Percent 2 3" xfId="308"/>
    <cellStyle name="Percent 2 30" xfId="822"/>
    <cellStyle name="Percent 2 31" xfId="823"/>
    <cellStyle name="Percent 2 32" xfId="824"/>
    <cellStyle name="Percent 2 33" xfId="825"/>
    <cellStyle name="Percent 2 4" xfId="309"/>
    <cellStyle name="Percent 2 5" xfId="310"/>
    <cellStyle name="Percent 2 6" xfId="311"/>
    <cellStyle name="Percent 2 7" xfId="826"/>
    <cellStyle name="Percent 2 8" xfId="827"/>
    <cellStyle name="Percent 2 9" xfId="828"/>
    <cellStyle name="Percent 3" xfId="312"/>
    <cellStyle name="Percent 3 2" xfId="313"/>
    <cellStyle name="Percent 3 3" xfId="352"/>
    <cellStyle name="Percent 4" xfId="314"/>
    <cellStyle name="Percent 5" xfId="315"/>
    <cellStyle name="Percent 6" xfId="316"/>
    <cellStyle name="Percent 6 2" xfId="317"/>
    <cellStyle name="Percent 7" xfId="318"/>
    <cellStyle name="Percent 8" xfId="339"/>
    <cellStyle name="Percentage" xfId="319"/>
    <cellStyle name="Ref1" xfId="320"/>
    <cellStyle name="Ref13" xfId="321"/>
    <cellStyle name="Ref2" xfId="322"/>
    <cellStyle name="Ref3" xfId="323"/>
    <cellStyle name="Ref4" xfId="324"/>
    <cellStyle name="Ref5" xfId="325"/>
    <cellStyle name="Ref8" xfId="326"/>
    <cellStyle name="Title 2" xfId="327"/>
    <cellStyle name="Title 3" xfId="328"/>
    <cellStyle name="Title 4" xfId="329"/>
    <cellStyle name="Total 2" xfId="330"/>
    <cellStyle name="Total 3" xfId="331"/>
    <cellStyle name="Total 4" xfId="332"/>
    <cellStyle name="Warning Text 2" xfId="333"/>
    <cellStyle name="Warning Text 3" xfId="334"/>
    <cellStyle name="Warning Text 4" xfId="335"/>
  </cellStyles>
  <dxfs count="1"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66FF33"/>
      <color rgb="FFCC66FF"/>
      <color rgb="FF99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11</xdr:col>
      <xdr:colOff>170623</xdr:colOff>
      <xdr:row>52</xdr:row>
      <xdr:rowOff>84662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0"/>
          <a:ext cx="6619048" cy="8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10</xdr:col>
      <xdr:colOff>608783</xdr:colOff>
      <xdr:row>51</xdr:row>
      <xdr:rowOff>27540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6542858" cy="8285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0</xdr:rowOff>
    </xdr:from>
    <xdr:to>
      <xdr:col>11</xdr:col>
      <xdr:colOff>132540</xdr:colOff>
      <xdr:row>50</xdr:row>
      <xdr:rowOff>113274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0"/>
          <a:ext cx="6485715" cy="82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18</xdr:col>
      <xdr:colOff>446275</xdr:colOff>
      <xdr:row>44</xdr:row>
      <xdr:rowOff>122920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11209525" cy="7247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wp\Contract%20Admin\SOC\2015%20SOC\SOC%20Prep%20and%20Analysis\Delta%20Rate%20DWR%20Calc%20-%202015%20SOC%20to%20Dav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netapp01\CARS\B132-2010\Re-Bill\Charges\Misc\B132-10%20coastpwr%20(Rvsd%20PUFF%20R34%20FINAL%206-15-201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netapp01\Users\u07409\Local%20Settings\Temp\FPM%20-%20v781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PW $ Data"/>
      <sheetName val="$ Data"/>
      <sheetName val="Factor"/>
      <sheetName val="B13"/>
      <sheetName val="B20A-B20B"/>
      <sheetName val="B20A"/>
      <sheetName val="B20B"/>
      <sheetName val="DWC-SOC 2015 Charges"/>
    </sheetNames>
    <sheetDataSet>
      <sheetData sheetId="0"/>
      <sheetData sheetId="1"/>
      <sheetData sheetId="2"/>
      <sheetData sheetId="3">
        <row r="101">
          <cell r="F101">
            <v>4.6100000000000002E-2</v>
          </cell>
        </row>
        <row r="102">
          <cell r="F102">
            <v>2015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stpower$"/>
      <sheetName val="SB-ADJ"/>
      <sheetName val="SLO-ADJ"/>
      <sheetName val="Cost Summary"/>
      <sheetName val="Laura Auditor"/>
    </sheetNames>
    <sheetDataSet>
      <sheetData sheetId="0">
        <row r="61">
          <cell r="B61" t="str">
            <v>File: B132-10 coastpwr (Rvsd PUFF R34 FINAL 6-15-2010).xlsx</v>
          </cell>
          <cell r="I61">
            <v>40344</v>
          </cell>
        </row>
        <row r="66">
          <cell r="C66">
            <v>2010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FP"/>
      <sheetName val="Chart_Reserves"/>
      <sheetName val="Chart_Reserves _letter"/>
      <sheetName val="PPT_Rates"/>
      <sheetName val="Chart_MWD"/>
      <sheetName val="Chart_Rates"/>
      <sheetName val="Update Procedure"/>
      <sheetName val="Overview"/>
      <sheetName val="CIP Funding Overview"/>
      <sheetName val="Funds"/>
      <sheetName val="Funds Overview"/>
      <sheetName val="Control"/>
      <sheetName val="CHECKS"/>
      <sheetName val="Reserves_Cash"/>
      <sheetName val="Reserves_ModA"/>
      <sheetName val="CurrentYear"/>
      <sheetName val="Solved Rates"/>
      <sheetName val="Rates"/>
      <sheetName val="SetRates"/>
      <sheetName val="Rate Elements"/>
      <sheetName val="Table_Proof of Rev"/>
      <sheetName val="LRP Rate"/>
      <sheetName val="Avg Rates"/>
      <sheetName val="Interest Check"/>
      <sheetName val="Table_Funds_Yr1"/>
      <sheetName val="Table_Funds_Yr2"/>
      <sheetName val="Table_Sources&amp;Uses"/>
      <sheetName val="Table_Debt Service"/>
      <sheetName val="Programs"/>
      <sheetName val="Table_MinMax Check"/>
      <sheetName val="MinMaxReserve"/>
      <sheetName val="Table_MinMax"/>
      <sheetName val="MinMaxBalance"/>
      <sheetName val="RevenueReq_Forecast"/>
      <sheetName val="RevenueReq_Final"/>
      <sheetName val="Revenue_Forecast"/>
      <sheetName val="Revenue_Final"/>
      <sheetName val="Fixed Charges_Month"/>
      <sheetName val="Revenue_Month"/>
      <sheetName val="CIP_Funding"/>
      <sheetName val="NewFixedDebt"/>
      <sheetName val="NewVarDebt"/>
      <sheetName val="CIPFin"/>
      <sheetName val="DebtSummary"/>
      <sheetName val="Equity2"/>
      <sheetName val="BGT_Table_Funds_Yr1"/>
      <sheetName val="BGT_Table_Funds_Yr2"/>
      <sheetName val="BGT_Table_Sources&amp;Uses"/>
      <sheetName val="BGT_Table_CIP"/>
      <sheetName val="BGT_Cost&amp;Rev"/>
      <sheetName val="BGT_Table_Rates"/>
      <sheetName val="Table_Rates_change"/>
      <sheetName val="BGT_Other"/>
      <sheetName val="Table_OS"/>
      <sheetName val="Table_Coverages"/>
      <sheetName val="Table_Rev_Req"/>
      <sheetName val="Small Hydro Power"/>
      <sheetName val="Treament"/>
      <sheetName val="Lib_Sales"/>
      <sheetName val="Lib_Debt"/>
      <sheetName val="Lib_Misc_Rev"/>
      <sheetName val="Lib_Misc Debt"/>
      <sheetName val="Lib_RLC"/>
      <sheetName val="PTax"/>
      <sheetName val="Lib_R&amp;R"/>
      <sheetName val="Lib_CIP"/>
      <sheetName val="Lib_CVWD"/>
      <sheetName val="Lib_OPEB"/>
      <sheetName val="Lib_BABs"/>
      <sheetName val="Lib_SWP"/>
      <sheetName val="Lib_SWP FY2015 &amp; FY2016 Budget"/>
      <sheetName val="Lib_SWP Change"/>
      <sheetName val="Lib_O&amp;M"/>
      <sheetName val="Lib_DepartmentalCosts"/>
      <sheetName val="Lib_NBV"/>
      <sheetName val="Lib_DM"/>
      <sheetName val="Lib_CFS"/>
      <sheetName val="Lib_EngFactors"/>
      <sheetName val="COS_Index"/>
      <sheetName val="COS Engine"/>
      <sheetName val="COS_Projections"/>
      <sheetName val="COS_EngFactors"/>
      <sheetName val="COS_RevReqFunctAlloc"/>
      <sheetName val="COS_Class1"/>
      <sheetName val="COS_Class2"/>
      <sheetName val="COS_Class3"/>
      <sheetName val="COS_Class4"/>
      <sheetName val="COS_Class5"/>
      <sheetName val="COS_Class6"/>
      <sheetName val="COS_Class7"/>
      <sheetName val="COS_Class8"/>
      <sheetName val="COS_Class9"/>
      <sheetName val="COS_Class10"/>
      <sheetName val="COS_Class11"/>
      <sheetName val="COS_Class12"/>
      <sheetName val="COS_Class13"/>
      <sheetName val="COS_Class14"/>
      <sheetName val="COS_Class15"/>
      <sheetName val="COS_Class16"/>
      <sheetName val="COS_Class17"/>
      <sheetName val="COS_Class18"/>
      <sheetName val="COS_Class19"/>
      <sheetName val="COS_Class20"/>
      <sheetName val="COS_Class21"/>
      <sheetName val="COS_Class22"/>
      <sheetName val="COS_Class23"/>
      <sheetName val="COS_Class24"/>
      <sheetName val="COS_ClassSumByLineItem"/>
      <sheetName val="COS_A&amp;GClass%"/>
      <sheetName val="COS_A&amp;GFunct%"/>
      <sheetName val="COS_ClassSumByFunct"/>
      <sheetName val="COS_AllocatedCosts"/>
      <sheetName val="COS_ScheduleB-2"/>
      <sheetName val="COS_ScheduleB-3"/>
      <sheetName val="COS_ScheduleB-5"/>
      <sheetName val="COS_ScheduleB-6"/>
      <sheetName val="COS_ScheduleB-7"/>
      <sheetName val="VCM_FY_Accrual"/>
      <sheetName val="VCM_CY_Accrual"/>
      <sheetName val="VCM_FY_Cash"/>
      <sheetName val="VCM_Programs-CR_FY_Accrual"/>
      <sheetName val="VCM_Programs-NC_FY_Accrual"/>
      <sheetName val="VCM_Programs-IB_FY_Accrual"/>
      <sheetName val="Lookup_Charts_New"/>
      <sheetName val="Lookup_Charts_New2"/>
      <sheetName val="Lib_DM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H12">
            <v>2017</v>
          </cell>
        </row>
      </sheetData>
      <sheetData sheetId="12"/>
      <sheetData sheetId="13"/>
      <sheetData sheetId="14"/>
      <sheetData sheetId="15">
        <row r="8">
          <cell r="U8">
            <v>1.8067657947540283E-5</v>
          </cell>
        </row>
        <row r="9">
          <cell r="U9">
            <v>7.0400522572761064E-3</v>
          </cell>
        </row>
      </sheetData>
      <sheetData sheetId="16"/>
      <sheetData sheetId="17"/>
      <sheetData sheetId="18">
        <row r="4">
          <cell r="N4" t="str">
            <v>Formula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93">
          <cell r="D193" t="str">
            <v>East Branch Capital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5">
          <cell r="H5">
            <v>2017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56"/>
  <sheetViews>
    <sheetView tabSelected="1" zoomScale="90" zoomScaleNormal="90" workbookViewId="0"/>
  </sheetViews>
  <sheetFormatPr defaultColWidth="8.875" defaultRowHeight="13.6"/>
  <cols>
    <col min="1" max="1" width="3.875" style="279" customWidth="1"/>
    <col min="2" max="2" width="6.625" style="279" bestFit="1" customWidth="1"/>
    <col min="3" max="3" width="40" style="279" bestFit="1" customWidth="1"/>
    <col min="4" max="4" width="5.75" style="279" bestFit="1" customWidth="1"/>
    <col min="5" max="5" width="12.125" style="279" customWidth="1"/>
    <col min="6" max="6" width="12.875" style="279" customWidth="1"/>
    <col min="7" max="7" width="9.375" style="279" bestFit="1" customWidth="1"/>
    <col min="8" max="8" width="19.25" style="279" customWidth="1"/>
    <col min="9" max="9" width="17.875" style="279" customWidth="1"/>
    <col min="10" max="10" width="9.75" style="279" customWidth="1"/>
    <col min="11" max="11" width="13.75" style="279" bestFit="1" customWidth="1"/>
    <col min="12" max="12" width="17.875" style="279" customWidth="1"/>
    <col min="13" max="13" width="9.375" style="279" bestFit="1" customWidth="1"/>
    <col min="14" max="14" width="13.75" style="279" bestFit="1" customWidth="1"/>
    <col min="15" max="15" width="17.875" style="279" customWidth="1"/>
    <col min="16" max="16" width="21.625" style="279" bestFit="1" customWidth="1"/>
    <col min="17" max="17" width="18.25" style="279" customWidth="1"/>
    <col min="18" max="18" width="19.875" style="279" customWidth="1"/>
    <col min="19" max="19" width="19.375" style="279" customWidth="1"/>
    <col min="20" max="20" width="15.375" style="279" customWidth="1"/>
    <col min="21" max="22" width="16" style="279" customWidth="1"/>
    <col min="23" max="23" width="19.125" style="279" customWidth="1"/>
    <col min="24" max="24" width="19.875" style="279" customWidth="1"/>
    <col min="25" max="28" width="15.375" style="279" customWidth="1"/>
    <col min="29" max="29" width="18.875" style="279" bestFit="1" customWidth="1"/>
    <col min="30" max="30" width="16.75" style="279" bestFit="1" customWidth="1"/>
    <col min="31" max="32" width="15.75" style="279" customWidth="1"/>
    <col min="33" max="33" width="13.125" style="279" bestFit="1" customWidth="1"/>
    <col min="34" max="35" width="8.875" style="279"/>
    <col min="36" max="36" width="12.125" style="279" customWidth="1"/>
    <col min="37" max="38" width="11.625" style="279" customWidth="1"/>
    <col min="39" max="39" width="9.25" style="279" bestFit="1" customWidth="1"/>
    <col min="40" max="16384" width="8.875" style="279"/>
  </cols>
  <sheetData>
    <row r="2" spans="2:28" ht="19.05" thickBot="1">
      <c r="B2" s="342" t="s">
        <v>287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2:28" ht="23.3" customHeight="1" thickTop="1">
      <c r="B3" s="343"/>
      <c r="C3" s="346" t="s">
        <v>288</v>
      </c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8"/>
      <c r="S3" s="278"/>
      <c r="T3" s="278"/>
      <c r="U3" s="278"/>
      <c r="V3" s="278"/>
      <c r="W3" s="278"/>
      <c r="X3" s="278"/>
      <c r="Y3" s="278"/>
      <c r="Z3" s="278"/>
      <c r="AA3" s="278"/>
      <c r="AB3" s="278"/>
    </row>
    <row r="4" spans="2:28" ht="54.7" customHeight="1">
      <c r="B4" s="344"/>
      <c r="C4" s="280"/>
      <c r="D4" s="281"/>
      <c r="E4" s="281"/>
      <c r="F4" s="281"/>
      <c r="G4" s="349" t="s">
        <v>289</v>
      </c>
      <c r="H4" s="350"/>
      <c r="I4" s="350"/>
      <c r="J4" s="349" t="s">
        <v>290</v>
      </c>
      <c r="K4" s="350"/>
      <c r="L4" s="351"/>
      <c r="M4" s="349" t="s">
        <v>291</v>
      </c>
      <c r="N4" s="350"/>
      <c r="O4" s="352"/>
      <c r="S4" s="278"/>
      <c r="T4" s="278"/>
      <c r="U4" s="278"/>
      <c r="V4" s="278"/>
      <c r="W4" s="278"/>
      <c r="X4" s="278"/>
      <c r="Y4" s="278"/>
      <c r="Z4" s="278"/>
      <c r="AA4" s="278"/>
      <c r="AB4" s="278"/>
    </row>
    <row r="5" spans="2:28" ht="14.95" customHeight="1">
      <c r="B5" s="344"/>
      <c r="C5" s="353" t="s">
        <v>292</v>
      </c>
      <c r="D5" s="353" t="s">
        <v>293</v>
      </c>
      <c r="E5" s="353" t="s">
        <v>294</v>
      </c>
      <c r="F5" s="353" t="s">
        <v>295</v>
      </c>
      <c r="G5" s="361" t="s">
        <v>296</v>
      </c>
      <c r="H5" s="353" t="s">
        <v>297</v>
      </c>
      <c r="I5" s="353" t="s">
        <v>298</v>
      </c>
      <c r="J5" s="353" t="s">
        <v>296</v>
      </c>
      <c r="K5" s="353" t="s">
        <v>299</v>
      </c>
      <c r="L5" s="353" t="s">
        <v>298</v>
      </c>
      <c r="M5" s="353" t="s">
        <v>296</v>
      </c>
      <c r="N5" s="353" t="s">
        <v>299</v>
      </c>
      <c r="O5" s="355" t="s">
        <v>298</v>
      </c>
      <c r="P5" s="282"/>
      <c r="Q5" s="282"/>
      <c r="R5" s="282"/>
      <c r="S5" s="278"/>
      <c r="T5" s="278"/>
      <c r="U5" s="278"/>
      <c r="V5" s="278"/>
      <c r="W5" s="278"/>
      <c r="X5" s="278"/>
      <c r="Y5" s="278"/>
      <c r="Z5" s="278"/>
      <c r="AA5" s="278"/>
      <c r="AB5" s="278"/>
    </row>
    <row r="6" spans="2:28" ht="14.95" customHeight="1">
      <c r="B6" s="345"/>
      <c r="C6" s="354"/>
      <c r="D6" s="354"/>
      <c r="E6" s="354"/>
      <c r="F6" s="354"/>
      <c r="G6" s="362"/>
      <c r="H6" s="354"/>
      <c r="I6" s="354"/>
      <c r="J6" s="354"/>
      <c r="K6" s="354"/>
      <c r="L6" s="354"/>
      <c r="M6" s="354"/>
      <c r="N6" s="354"/>
      <c r="O6" s="356"/>
      <c r="P6" s="283"/>
      <c r="R6" s="278"/>
      <c r="S6" s="284"/>
      <c r="T6" s="284"/>
      <c r="U6" s="284"/>
      <c r="V6" s="284"/>
      <c r="W6" s="284"/>
      <c r="X6" s="284"/>
      <c r="Y6" s="284"/>
      <c r="Z6" s="284"/>
    </row>
    <row r="7" spans="2:28" ht="13.1" customHeight="1">
      <c r="B7" s="285"/>
      <c r="C7" s="286"/>
      <c r="D7" s="287"/>
      <c r="E7" s="287"/>
      <c r="F7" s="288"/>
      <c r="G7" s="287"/>
      <c r="H7" s="287"/>
      <c r="I7" s="288"/>
      <c r="J7" s="287"/>
      <c r="K7" s="287"/>
      <c r="L7" s="288"/>
      <c r="M7" s="287"/>
      <c r="N7" s="287"/>
      <c r="O7" s="289"/>
      <c r="P7" s="290"/>
      <c r="Q7" s="283"/>
      <c r="R7" s="283"/>
      <c r="S7" s="278"/>
      <c r="T7" s="284"/>
      <c r="U7" s="284"/>
      <c r="V7" s="284"/>
      <c r="W7" s="284"/>
      <c r="X7" s="284"/>
      <c r="Y7" s="284"/>
      <c r="Z7" s="284"/>
      <c r="AA7" s="284"/>
      <c r="AB7" s="284"/>
    </row>
    <row r="8" spans="2:28" ht="13.1" customHeight="1">
      <c r="B8" s="291" t="s">
        <v>300</v>
      </c>
      <c r="C8" s="292" t="s">
        <v>301</v>
      </c>
      <c r="D8" s="287"/>
      <c r="E8" s="287"/>
      <c r="F8" s="293"/>
      <c r="G8" s="287"/>
      <c r="H8" s="287"/>
      <c r="I8" s="293"/>
      <c r="J8" s="287"/>
      <c r="K8" s="287"/>
      <c r="L8" s="293"/>
      <c r="M8" s="287"/>
      <c r="N8" s="287"/>
      <c r="O8" s="289"/>
      <c r="P8" s="290"/>
      <c r="Q8" s="283"/>
      <c r="R8" s="283"/>
      <c r="S8" s="278"/>
      <c r="T8" s="284"/>
      <c r="U8" s="284"/>
      <c r="V8" s="284"/>
      <c r="W8" s="284"/>
      <c r="X8" s="284"/>
      <c r="Y8" s="284"/>
      <c r="Z8" s="284"/>
      <c r="AA8" s="284"/>
      <c r="AB8" s="284"/>
    </row>
    <row r="9" spans="2:28" ht="16.3">
      <c r="B9" s="294">
        <v>1</v>
      </c>
      <c r="C9" s="295" t="s">
        <v>302</v>
      </c>
      <c r="D9" s="296" t="s">
        <v>303</v>
      </c>
      <c r="E9" s="297">
        <v>0.05</v>
      </c>
      <c r="F9" s="298">
        <v>50</v>
      </c>
      <c r="G9" s="299">
        <v>1</v>
      </c>
      <c r="H9" s="297">
        <v>12774000</v>
      </c>
      <c r="I9" s="300">
        <v>823498</v>
      </c>
      <c r="J9" s="299">
        <v>1</v>
      </c>
      <c r="K9" s="297">
        <v>12426104</v>
      </c>
      <c r="L9" s="300">
        <v>801070</v>
      </c>
      <c r="M9" s="299">
        <v>1</v>
      </c>
      <c r="N9" s="297">
        <v>11801550</v>
      </c>
      <c r="O9" s="301">
        <v>760807</v>
      </c>
      <c r="P9" s="302"/>
      <c r="Q9" s="303"/>
      <c r="R9" s="303"/>
      <c r="S9" s="304"/>
      <c r="T9" s="303"/>
      <c r="U9" s="303"/>
      <c r="V9" s="303"/>
      <c r="W9" s="303"/>
      <c r="X9" s="303"/>
      <c r="Y9" s="303"/>
      <c r="Z9" s="303"/>
      <c r="AA9" s="304"/>
      <c r="AB9" s="302"/>
    </row>
    <row r="10" spans="2:28">
      <c r="B10" s="294">
        <v>2</v>
      </c>
      <c r="C10" s="305" t="s">
        <v>304</v>
      </c>
      <c r="D10" s="306" t="s">
        <v>305</v>
      </c>
      <c r="E10" s="307">
        <v>23</v>
      </c>
      <c r="F10" s="308">
        <v>100</v>
      </c>
      <c r="G10" s="307">
        <v>4198686</v>
      </c>
      <c r="H10" s="307">
        <v>96569767</v>
      </c>
      <c r="I10" s="308">
        <v>5698144</v>
      </c>
      <c r="J10" s="307">
        <v>3540274</v>
      </c>
      <c r="K10" s="307">
        <v>81426291</v>
      </c>
      <c r="L10" s="308">
        <v>4804597</v>
      </c>
      <c r="M10" s="307">
        <v>2304919</v>
      </c>
      <c r="N10" s="307">
        <v>53013128</v>
      </c>
      <c r="O10" s="309">
        <v>3128064</v>
      </c>
      <c r="P10" s="304"/>
      <c r="Q10" s="303"/>
      <c r="R10" s="303"/>
      <c r="S10" s="304"/>
      <c r="T10" s="303"/>
      <c r="U10" s="303"/>
      <c r="V10" s="303"/>
      <c r="W10" s="303"/>
      <c r="X10" s="303"/>
      <c r="Y10" s="303"/>
      <c r="Z10" s="303"/>
      <c r="AA10" s="304"/>
      <c r="AB10" s="304"/>
    </row>
    <row r="11" spans="2:28">
      <c r="B11" s="294">
        <v>3</v>
      </c>
      <c r="C11" s="305" t="s">
        <v>306</v>
      </c>
      <c r="D11" s="306" t="s">
        <v>305</v>
      </c>
      <c r="E11" s="307">
        <v>33</v>
      </c>
      <c r="F11" s="308">
        <v>100</v>
      </c>
      <c r="G11" s="307">
        <v>292008</v>
      </c>
      <c r="H11" s="307">
        <v>9636269</v>
      </c>
      <c r="I11" s="308">
        <v>568593</v>
      </c>
      <c r="J11" s="307">
        <v>246217</v>
      </c>
      <c r="K11" s="307">
        <v>8125168</v>
      </c>
      <c r="L11" s="308">
        <v>479429</v>
      </c>
      <c r="M11" s="307">
        <v>160301</v>
      </c>
      <c r="N11" s="307">
        <v>5289945</v>
      </c>
      <c r="O11" s="309">
        <v>312136</v>
      </c>
      <c r="P11" s="304"/>
      <c r="Q11" s="303"/>
      <c r="R11" s="303"/>
      <c r="S11" s="304"/>
      <c r="T11" s="303"/>
      <c r="U11" s="303"/>
      <c r="V11" s="303"/>
      <c r="W11" s="303"/>
      <c r="X11" s="303"/>
      <c r="Y11" s="303"/>
      <c r="Z11" s="303"/>
      <c r="AA11" s="304"/>
      <c r="AB11" s="304"/>
    </row>
    <row r="12" spans="2:28">
      <c r="B12" s="294">
        <v>4</v>
      </c>
      <c r="C12" s="305" t="s">
        <v>307</v>
      </c>
      <c r="D12" s="306" t="s">
        <v>305</v>
      </c>
      <c r="E12" s="307">
        <v>400</v>
      </c>
      <c r="F12" s="308">
        <v>50</v>
      </c>
      <c r="G12" s="307">
        <v>37397</v>
      </c>
      <c r="H12" s="307">
        <v>14958640</v>
      </c>
      <c r="I12" s="308">
        <v>964335</v>
      </c>
      <c r="J12" s="307">
        <v>33485</v>
      </c>
      <c r="K12" s="307">
        <v>13393804</v>
      </c>
      <c r="L12" s="308">
        <v>863455</v>
      </c>
      <c r="M12" s="307">
        <v>26597</v>
      </c>
      <c r="N12" s="307">
        <v>10638945</v>
      </c>
      <c r="O12" s="309">
        <v>685858</v>
      </c>
      <c r="P12" s="304"/>
      <c r="Q12" s="303"/>
      <c r="R12" s="303"/>
      <c r="S12" s="304"/>
      <c r="T12" s="303"/>
      <c r="U12" s="303"/>
      <c r="V12" s="303"/>
      <c r="W12" s="303"/>
      <c r="X12" s="303"/>
      <c r="Y12" s="303"/>
      <c r="Z12" s="303"/>
      <c r="AA12" s="304"/>
      <c r="AB12" s="304"/>
    </row>
    <row r="13" spans="2:28">
      <c r="B13" s="294">
        <v>6.5</v>
      </c>
      <c r="C13" s="305" t="s">
        <v>308</v>
      </c>
      <c r="D13" s="306" t="s">
        <v>309</v>
      </c>
      <c r="E13" s="307">
        <v>60</v>
      </c>
      <c r="F13" s="308">
        <v>15</v>
      </c>
      <c r="G13" s="307">
        <v>485496</v>
      </c>
      <c r="H13" s="307">
        <v>28918929</v>
      </c>
      <c r="I13" s="308">
        <v>3315150</v>
      </c>
      <c r="J13" s="307">
        <v>309038</v>
      </c>
      <c r="K13" s="307">
        <v>18408101</v>
      </c>
      <c r="L13" s="308">
        <v>2110231</v>
      </c>
      <c r="M13" s="307">
        <v>167746</v>
      </c>
      <c r="N13" s="307">
        <v>9991891</v>
      </c>
      <c r="O13" s="309">
        <v>1145430</v>
      </c>
      <c r="P13" s="304"/>
      <c r="Q13" s="303"/>
      <c r="R13" s="303"/>
      <c r="S13" s="304"/>
      <c r="T13" s="303"/>
      <c r="U13" s="303"/>
      <c r="V13" s="303"/>
      <c r="W13" s="303"/>
      <c r="X13" s="303"/>
      <c r="Y13" s="303"/>
      <c r="Z13" s="303"/>
      <c r="AA13" s="304"/>
      <c r="AB13" s="304"/>
    </row>
    <row r="14" spans="2:28">
      <c r="B14" s="294">
        <v>7</v>
      </c>
      <c r="C14" s="305" t="s">
        <v>310</v>
      </c>
      <c r="D14" s="306" t="s">
        <v>303</v>
      </c>
      <c r="E14" s="307">
        <v>908072</v>
      </c>
      <c r="F14" s="308">
        <v>50</v>
      </c>
      <c r="G14" s="307">
        <v>16</v>
      </c>
      <c r="H14" s="307">
        <v>14529147</v>
      </c>
      <c r="I14" s="308">
        <v>936647</v>
      </c>
      <c r="J14" s="307">
        <v>23</v>
      </c>
      <c r="K14" s="307">
        <v>20885649</v>
      </c>
      <c r="L14" s="308">
        <v>1346430</v>
      </c>
      <c r="M14" s="307">
        <v>23</v>
      </c>
      <c r="N14" s="307">
        <v>20885649</v>
      </c>
      <c r="O14" s="309">
        <v>1346430</v>
      </c>
      <c r="P14" s="304"/>
      <c r="Q14" s="303"/>
      <c r="R14" s="303"/>
      <c r="S14" s="304"/>
      <c r="T14" s="303"/>
      <c r="U14" s="303"/>
      <c r="V14" s="303"/>
      <c r="W14" s="303"/>
      <c r="X14" s="303"/>
      <c r="Y14" s="303"/>
      <c r="Z14" s="303"/>
      <c r="AA14" s="304"/>
      <c r="AB14" s="304"/>
    </row>
    <row r="15" spans="2:28">
      <c r="B15" s="294">
        <v>8</v>
      </c>
      <c r="C15" s="305" t="s">
        <v>311</v>
      </c>
      <c r="D15" s="306" t="s">
        <v>303</v>
      </c>
      <c r="E15" s="307">
        <v>3178492</v>
      </c>
      <c r="F15" s="308">
        <v>50</v>
      </c>
      <c r="G15" s="307">
        <v>8</v>
      </c>
      <c r="H15" s="307">
        <v>25427935</v>
      </c>
      <c r="I15" s="308">
        <v>1639256</v>
      </c>
      <c r="J15" s="307">
        <v>8</v>
      </c>
      <c r="K15" s="307">
        <v>25427935</v>
      </c>
      <c r="L15" s="308">
        <v>1639256</v>
      </c>
      <c r="M15" s="307">
        <v>8</v>
      </c>
      <c r="N15" s="307">
        <v>25427935</v>
      </c>
      <c r="O15" s="309">
        <v>1639256</v>
      </c>
      <c r="P15" s="304"/>
      <c r="Q15" s="303"/>
      <c r="R15" s="303"/>
      <c r="S15" s="304"/>
      <c r="T15" s="303"/>
      <c r="U15" s="303"/>
      <c r="V15" s="303"/>
      <c r="W15" s="303"/>
      <c r="X15" s="303"/>
      <c r="Y15" s="303"/>
      <c r="Z15" s="303"/>
      <c r="AA15" s="304"/>
      <c r="AB15" s="304"/>
    </row>
    <row r="16" spans="2:28">
      <c r="B16" s="294">
        <v>8.1</v>
      </c>
      <c r="C16" s="305" t="s">
        <v>312</v>
      </c>
      <c r="D16" s="306" t="s">
        <v>303</v>
      </c>
      <c r="E16" s="307">
        <v>2022677</v>
      </c>
      <c r="F16" s="308">
        <v>50</v>
      </c>
      <c r="G16" s="307">
        <v>1</v>
      </c>
      <c r="H16" s="307">
        <v>2022677</v>
      </c>
      <c r="I16" s="308">
        <v>130395</v>
      </c>
      <c r="J16" s="307">
        <v>1</v>
      </c>
      <c r="K16" s="307">
        <v>2022677</v>
      </c>
      <c r="L16" s="308">
        <v>130395</v>
      </c>
      <c r="M16" s="307">
        <v>1</v>
      </c>
      <c r="N16" s="307">
        <v>2022677</v>
      </c>
      <c r="O16" s="309">
        <v>130395</v>
      </c>
      <c r="P16" s="304"/>
      <c r="Q16" s="303"/>
      <c r="R16" s="303"/>
      <c r="S16" s="304"/>
      <c r="T16" s="303"/>
      <c r="U16" s="303"/>
      <c r="V16" s="303"/>
      <c r="W16" s="303"/>
      <c r="X16" s="303"/>
      <c r="Y16" s="303"/>
      <c r="Z16" s="303"/>
      <c r="AA16" s="304"/>
      <c r="AB16" s="304"/>
    </row>
    <row r="17" spans="2:28">
      <c r="B17" s="294">
        <v>8.1999999999999993</v>
      </c>
      <c r="C17" s="305" t="s">
        <v>313</v>
      </c>
      <c r="D17" s="306" t="s">
        <v>303</v>
      </c>
      <c r="E17" s="307">
        <v>13002921</v>
      </c>
      <c r="F17" s="308">
        <v>50</v>
      </c>
      <c r="G17" s="307">
        <v>1</v>
      </c>
      <c r="H17" s="307">
        <v>13002921</v>
      </c>
      <c r="I17" s="308">
        <v>838256</v>
      </c>
      <c r="J17" s="307">
        <v>1</v>
      </c>
      <c r="K17" s="307">
        <v>13002921</v>
      </c>
      <c r="L17" s="308">
        <v>838256</v>
      </c>
      <c r="M17" s="307">
        <v>1</v>
      </c>
      <c r="N17" s="307">
        <v>13002921</v>
      </c>
      <c r="O17" s="309">
        <v>838256</v>
      </c>
      <c r="P17" s="304"/>
      <c r="Q17" s="303"/>
      <c r="R17" s="303"/>
      <c r="S17" s="304"/>
      <c r="T17" s="303"/>
      <c r="U17" s="303"/>
      <c r="V17" s="303"/>
      <c r="W17" s="303"/>
      <c r="X17" s="303"/>
      <c r="Y17" s="303"/>
      <c r="Z17" s="303"/>
      <c r="AA17" s="304"/>
      <c r="AB17" s="304"/>
    </row>
    <row r="18" spans="2:28">
      <c r="B18" s="294">
        <v>9</v>
      </c>
      <c r="C18" s="305" t="s">
        <v>314</v>
      </c>
      <c r="D18" s="306" t="s">
        <v>315</v>
      </c>
      <c r="E18" s="307">
        <v>3756</v>
      </c>
      <c r="F18" s="308">
        <v>50</v>
      </c>
      <c r="G18" s="307">
        <v>555</v>
      </c>
      <c r="H18" s="307">
        <v>2084802</v>
      </c>
      <c r="I18" s="308">
        <v>134400</v>
      </c>
      <c r="J18" s="307">
        <v>555</v>
      </c>
      <c r="K18" s="307">
        <v>2084802</v>
      </c>
      <c r="L18" s="308">
        <v>134400</v>
      </c>
      <c r="M18" s="307">
        <v>555</v>
      </c>
      <c r="N18" s="307">
        <v>2084802</v>
      </c>
      <c r="O18" s="309">
        <v>134400</v>
      </c>
      <c r="P18" s="304"/>
      <c r="Q18" s="303"/>
      <c r="R18" s="303"/>
      <c r="S18" s="304"/>
      <c r="T18" s="303"/>
      <c r="U18" s="303"/>
      <c r="V18" s="303"/>
      <c r="W18" s="303"/>
      <c r="X18" s="303"/>
      <c r="Y18" s="303"/>
      <c r="Z18" s="303"/>
      <c r="AA18" s="304"/>
      <c r="AB18" s="304"/>
    </row>
    <row r="19" spans="2:28">
      <c r="B19" s="294">
        <v>10</v>
      </c>
      <c r="C19" s="305" t="s">
        <v>316</v>
      </c>
      <c r="D19" s="306" t="s">
        <v>303</v>
      </c>
      <c r="E19" s="307">
        <v>211883</v>
      </c>
      <c r="F19" s="308">
        <v>25</v>
      </c>
      <c r="G19" s="307">
        <v>16</v>
      </c>
      <c r="H19" s="307">
        <v>3390134</v>
      </c>
      <c r="I19" s="308">
        <v>285040</v>
      </c>
      <c r="J19" s="307">
        <v>23</v>
      </c>
      <c r="K19" s="307">
        <v>4873318</v>
      </c>
      <c r="L19" s="308">
        <v>409746</v>
      </c>
      <c r="M19" s="307">
        <v>23</v>
      </c>
      <c r="N19" s="307">
        <v>4873318</v>
      </c>
      <c r="O19" s="309">
        <v>409746</v>
      </c>
      <c r="P19" s="304"/>
      <c r="Q19" s="303"/>
      <c r="R19" s="303"/>
      <c r="S19" s="304"/>
      <c r="T19" s="303"/>
      <c r="U19" s="303"/>
      <c r="V19" s="303"/>
      <c r="W19" s="303"/>
      <c r="X19" s="303"/>
      <c r="Y19" s="303"/>
      <c r="Z19" s="303"/>
      <c r="AA19" s="304"/>
      <c r="AB19" s="304"/>
    </row>
    <row r="20" spans="2:28">
      <c r="B20" s="294">
        <v>11</v>
      </c>
      <c r="C20" s="305" t="s">
        <v>317</v>
      </c>
      <c r="D20" s="306" t="s">
        <v>303</v>
      </c>
      <c r="E20" s="307">
        <v>15135</v>
      </c>
      <c r="F20" s="308">
        <v>50</v>
      </c>
      <c r="G20" s="307">
        <v>41</v>
      </c>
      <c r="H20" s="307">
        <v>620516</v>
      </c>
      <c r="I20" s="308">
        <v>40003</v>
      </c>
      <c r="J20" s="307">
        <v>41</v>
      </c>
      <c r="K20" s="307">
        <v>620516</v>
      </c>
      <c r="L20" s="308">
        <v>40003</v>
      </c>
      <c r="M20" s="307">
        <v>41</v>
      </c>
      <c r="N20" s="307">
        <v>620516</v>
      </c>
      <c r="O20" s="309">
        <v>40003</v>
      </c>
      <c r="P20" s="304"/>
      <c r="Q20" s="303"/>
      <c r="R20" s="303"/>
      <c r="S20" s="304"/>
      <c r="T20" s="303"/>
      <c r="U20" s="303"/>
      <c r="V20" s="303"/>
      <c r="W20" s="303"/>
      <c r="X20" s="303"/>
      <c r="Y20" s="303"/>
      <c r="Z20" s="303"/>
      <c r="AA20" s="304"/>
      <c r="AB20" s="304"/>
    </row>
    <row r="21" spans="2:28">
      <c r="B21" s="294">
        <v>12</v>
      </c>
      <c r="C21" s="305" t="s">
        <v>318</v>
      </c>
      <c r="D21" s="306" t="s">
        <v>303</v>
      </c>
      <c r="E21" s="307">
        <v>12108</v>
      </c>
      <c r="F21" s="308">
        <v>50</v>
      </c>
      <c r="G21" s="307">
        <v>54</v>
      </c>
      <c r="H21" s="307">
        <v>653812</v>
      </c>
      <c r="I21" s="308">
        <v>42149</v>
      </c>
      <c r="J21" s="307">
        <v>54</v>
      </c>
      <c r="K21" s="307">
        <v>653812</v>
      </c>
      <c r="L21" s="308">
        <v>42149</v>
      </c>
      <c r="M21" s="307">
        <v>54</v>
      </c>
      <c r="N21" s="307">
        <v>653812</v>
      </c>
      <c r="O21" s="309">
        <v>42149</v>
      </c>
      <c r="P21" s="304"/>
      <c r="Q21" s="303"/>
      <c r="R21" s="303"/>
      <c r="S21" s="304"/>
      <c r="T21" s="303"/>
      <c r="U21" s="303"/>
      <c r="V21" s="303"/>
      <c r="W21" s="303"/>
      <c r="X21" s="303"/>
      <c r="Y21" s="303"/>
      <c r="Z21" s="303"/>
      <c r="AA21" s="304"/>
      <c r="AB21" s="304"/>
    </row>
    <row r="22" spans="2:28">
      <c r="B22" s="294">
        <v>13</v>
      </c>
      <c r="C22" s="305" t="s">
        <v>319</v>
      </c>
      <c r="D22" s="306" t="s">
        <v>303</v>
      </c>
      <c r="E22" s="307">
        <v>75673</v>
      </c>
      <c r="F22" s="308">
        <v>25</v>
      </c>
      <c r="G22" s="307">
        <v>41</v>
      </c>
      <c r="H22" s="307">
        <v>3102578</v>
      </c>
      <c r="I22" s="308">
        <v>260863</v>
      </c>
      <c r="J22" s="307">
        <v>41</v>
      </c>
      <c r="K22" s="307">
        <v>3102578</v>
      </c>
      <c r="L22" s="308">
        <v>260863</v>
      </c>
      <c r="M22" s="307">
        <v>41</v>
      </c>
      <c r="N22" s="307">
        <v>3102578</v>
      </c>
      <c r="O22" s="309">
        <v>260863</v>
      </c>
      <c r="P22" s="304"/>
      <c r="Q22" s="303"/>
      <c r="R22" s="303"/>
      <c r="S22" s="304"/>
      <c r="T22" s="303"/>
      <c r="U22" s="303"/>
      <c r="V22" s="303"/>
      <c r="W22" s="303"/>
      <c r="X22" s="303"/>
      <c r="Y22" s="303"/>
      <c r="Z22" s="303"/>
      <c r="AA22" s="304"/>
      <c r="AB22" s="304"/>
    </row>
    <row r="23" spans="2:28">
      <c r="B23" s="294">
        <v>14</v>
      </c>
      <c r="C23" s="305" t="s">
        <v>320</v>
      </c>
      <c r="D23" s="306" t="s">
        <v>303</v>
      </c>
      <c r="E23" s="307">
        <v>655876</v>
      </c>
      <c r="F23" s="308">
        <v>75</v>
      </c>
      <c r="G23" s="307">
        <v>33</v>
      </c>
      <c r="H23" s="307">
        <v>21643908</v>
      </c>
      <c r="I23" s="308">
        <v>1302854</v>
      </c>
      <c r="J23" s="307">
        <v>31</v>
      </c>
      <c r="K23" s="307">
        <v>20332156</v>
      </c>
      <c r="L23" s="308">
        <v>1223894</v>
      </c>
      <c r="M23" s="307">
        <v>20</v>
      </c>
      <c r="N23" s="307">
        <v>13117520</v>
      </c>
      <c r="O23" s="309">
        <v>789609</v>
      </c>
      <c r="P23" s="304"/>
      <c r="Q23" s="303"/>
      <c r="R23" s="303"/>
      <c r="S23" s="304"/>
      <c r="T23" s="303"/>
      <c r="U23" s="303"/>
      <c r="V23" s="303"/>
      <c r="W23" s="303"/>
      <c r="X23" s="303"/>
      <c r="Y23" s="303"/>
      <c r="Z23" s="303"/>
      <c r="AA23" s="304"/>
      <c r="AB23" s="304"/>
    </row>
    <row r="24" spans="2:28">
      <c r="B24" s="294">
        <v>15</v>
      </c>
      <c r="C24" s="305" t="s">
        <v>321</v>
      </c>
      <c r="D24" s="306" t="s">
        <v>303</v>
      </c>
      <c r="E24" s="307">
        <v>20000</v>
      </c>
      <c r="F24" s="308">
        <v>50</v>
      </c>
      <c r="G24" s="307">
        <v>71</v>
      </c>
      <c r="H24" s="307">
        <v>1420000</v>
      </c>
      <c r="I24" s="308">
        <v>91543</v>
      </c>
      <c r="J24" s="307">
        <v>71</v>
      </c>
      <c r="K24" s="307">
        <v>1420000</v>
      </c>
      <c r="L24" s="308">
        <v>91543</v>
      </c>
      <c r="M24" s="307">
        <v>67</v>
      </c>
      <c r="N24" s="307">
        <v>1340000</v>
      </c>
      <c r="O24" s="309">
        <v>86385</v>
      </c>
      <c r="P24" s="304"/>
      <c r="Q24" s="303"/>
      <c r="R24" s="303"/>
      <c r="S24" s="304"/>
      <c r="T24" s="303"/>
      <c r="U24" s="303"/>
      <c r="V24" s="303"/>
      <c r="W24" s="303"/>
      <c r="X24" s="303"/>
      <c r="Y24" s="303"/>
      <c r="Z24" s="303"/>
      <c r="AA24" s="304"/>
      <c r="AB24" s="304"/>
    </row>
    <row r="25" spans="2:28">
      <c r="B25" s="294">
        <v>16</v>
      </c>
      <c r="C25" s="305" t="s">
        <v>322</v>
      </c>
      <c r="D25" s="306" t="s">
        <v>303</v>
      </c>
      <c r="E25" s="307">
        <v>126450</v>
      </c>
      <c r="F25" s="308">
        <v>50</v>
      </c>
      <c r="G25" s="307">
        <v>12</v>
      </c>
      <c r="H25" s="307">
        <v>1517405</v>
      </c>
      <c r="I25" s="308">
        <v>97822</v>
      </c>
      <c r="J25" s="307">
        <v>12</v>
      </c>
      <c r="K25" s="307">
        <v>1517405</v>
      </c>
      <c r="L25" s="308">
        <v>97822</v>
      </c>
      <c r="M25" s="307">
        <v>12</v>
      </c>
      <c r="N25" s="307">
        <v>1517405</v>
      </c>
      <c r="O25" s="309">
        <v>97822</v>
      </c>
      <c r="P25" s="304"/>
      <c r="Q25" s="303"/>
      <c r="R25" s="303"/>
      <c r="S25" s="304"/>
      <c r="T25" s="303"/>
      <c r="U25" s="303"/>
      <c r="V25" s="303"/>
      <c r="W25" s="303"/>
      <c r="X25" s="303"/>
      <c r="Y25" s="303"/>
      <c r="Z25" s="303"/>
      <c r="AA25" s="304"/>
      <c r="AB25" s="304"/>
    </row>
    <row r="26" spans="2:28">
      <c r="B26" s="294">
        <v>17</v>
      </c>
      <c r="C26" s="305" t="s">
        <v>323</v>
      </c>
      <c r="D26" s="306" t="s">
        <v>324</v>
      </c>
      <c r="E26" s="307">
        <v>224801</v>
      </c>
      <c r="F26" s="308">
        <v>50</v>
      </c>
      <c r="G26" s="307">
        <v>1</v>
      </c>
      <c r="H26" s="307">
        <v>224801</v>
      </c>
      <c r="I26" s="308">
        <v>14492</v>
      </c>
      <c r="J26" s="307">
        <v>1</v>
      </c>
      <c r="K26" s="307">
        <v>224801</v>
      </c>
      <c r="L26" s="308">
        <v>14492</v>
      </c>
      <c r="M26" s="307">
        <v>1</v>
      </c>
      <c r="N26" s="307">
        <v>224801</v>
      </c>
      <c r="O26" s="309">
        <v>14492</v>
      </c>
      <c r="P26" s="304"/>
      <c r="Q26" s="303"/>
      <c r="R26" s="303"/>
      <c r="S26" s="304"/>
      <c r="T26" s="303"/>
      <c r="U26" s="303"/>
      <c r="V26" s="303"/>
      <c r="W26" s="303"/>
      <c r="X26" s="303"/>
      <c r="Y26" s="303"/>
      <c r="Z26" s="303"/>
      <c r="AA26" s="304"/>
      <c r="AB26" s="304"/>
    </row>
    <row r="27" spans="2:28">
      <c r="B27" s="294">
        <v>18</v>
      </c>
      <c r="C27" s="305" t="s">
        <v>325</v>
      </c>
      <c r="D27" s="306" t="s">
        <v>303</v>
      </c>
      <c r="E27" s="307">
        <v>121076</v>
      </c>
      <c r="F27" s="308">
        <v>30</v>
      </c>
      <c r="G27" s="307">
        <v>106</v>
      </c>
      <c r="H27" s="307">
        <v>12834080</v>
      </c>
      <c r="I27" s="308">
        <v>987620</v>
      </c>
      <c r="J27" s="307">
        <v>67</v>
      </c>
      <c r="K27" s="307">
        <v>8169426</v>
      </c>
      <c r="L27" s="308">
        <v>628662</v>
      </c>
      <c r="M27" s="307">
        <v>37</v>
      </c>
      <c r="N27" s="307">
        <v>4434353</v>
      </c>
      <c r="O27" s="309">
        <v>341237</v>
      </c>
      <c r="P27" s="304"/>
      <c r="Q27" s="303"/>
      <c r="R27" s="303"/>
      <c r="S27" s="304"/>
      <c r="T27" s="303"/>
      <c r="U27" s="303"/>
      <c r="V27" s="303"/>
      <c r="W27" s="303"/>
      <c r="X27" s="303"/>
      <c r="Y27" s="303"/>
      <c r="Z27" s="303"/>
      <c r="AA27" s="304"/>
      <c r="AB27" s="304"/>
    </row>
    <row r="28" spans="2:28">
      <c r="B28" s="294">
        <v>19</v>
      </c>
      <c r="C28" s="305" t="s">
        <v>326</v>
      </c>
      <c r="D28" s="306" t="s">
        <v>327</v>
      </c>
      <c r="E28" s="307">
        <v>9178</v>
      </c>
      <c r="F28" s="308">
        <v>20</v>
      </c>
      <c r="G28" s="307">
        <v>100</v>
      </c>
      <c r="H28" s="307">
        <v>917803</v>
      </c>
      <c r="I28" s="308">
        <v>87442</v>
      </c>
      <c r="J28" s="307">
        <v>64</v>
      </c>
      <c r="K28" s="307">
        <v>584220</v>
      </c>
      <c r="L28" s="308">
        <v>55660</v>
      </c>
      <c r="M28" s="307">
        <v>35</v>
      </c>
      <c r="N28" s="307">
        <v>317114</v>
      </c>
      <c r="O28" s="309">
        <v>30212</v>
      </c>
      <c r="P28" s="304"/>
      <c r="Q28" s="303"/>
      <c r="R28" s="303"/>
      <c r="S28" s="304"/>
      <c r="T28" s="303"/>
      <c r="U28" s="303"/>
      <c r="V28" s="303"/>
      <c r="W28" s="303"/>
      <c r="X28" s="303"/>
      <c r="Y28" s="303"/>
      <c r="Z28" s="303"/>
      <c r="AA28" s="304"/>
      <c r="AB28" s="304"/>
    </row>
    <row r="29" spans="2:28">
      <c r="B29" s="294">
        <v>20</v>
      </c>
      <c r="C29" s="305" t="s">
        <v>328</v>
      </c>
      <c r="D29" s="306" t="s">
        <v>324</v>
      </c>
      <c r="E29" s="307">
        <v>2003869</v>
      </c>
      <c r="F29" s="308">
        <v>50</v>
      </c>
      <c r="G29" s="307">
        <v>1</v>
      </c>
      <c r="H29" s="307">
        <v>2003869</v>
      </c>
      <c r="I29" s="308">
        <v>129183</v>
      </c>
      <c r="J29" s="307">
        <v>1</v>
      </c>
      <c r="K29" s="307">
        <v>2003869</v>
      </c>
      <c r="L29" s="308">
        <v>129183</v>
      </c>
      <c r="M29" s="307">
        <v>1</v>
      </c>
      <c r="N29" s="307">
        <v>2003869</v>
      </c>
      <c r="O29" s="309">
        <v>129183</v>
      </c>
      <c r="P29" s="304"/>
      <c r="Q29" s="303"/>
      <c r="R29" s="303"/>
      <c r="S29" s="304"/>
      <c r="T29" s="303"/>
      <c r="U29" s="303"/>
      <c r="V29" s="303"/>
      <c r="W29" s="303"/>
      <c r="X29" s="303"/>
      <c r="Y29" s="303"/>
      <c r="Z29" s="303"/>
      <c r="AA29" s="304"/>
      <c r="AB29" s="304"/>
    </row>
    <row r="30" spans="2:28">
      <c r="B30" s="294">
        <v>21</v>
      </c>
      <c r="C30" s="305" t="s">
        <v>329</v>
      </c>
      <c r="D30" s="306" t="s">
        <v>315</v>
      </c>
      <c r="E30" s="307">
        <v>84</v>
      </c>
      <c r="F30" s="308">
        <v>50</v>
      </c>
      <c r="G30" s="307">
        <v>0</v>
      </c>
      <c r="H30" s="307">
        <v>0</v>
      </c>
      <c r="I30" s="308">
        <v>0</v>
      </c>
      <c r="J30" s="307">
        <v>21595</v>
      </c>
      <c r="K30" s="307">
        <v>1813997</v>
      </c>
      <c r="L30" s="308">
        <v>116942</v>
      </c>
      <c r="M30" s="307">
        <v>18110</v>
      </c>
      <c r="N30" s="307">
        <v>1521274</v>
      </c>
      <c r="O30" s="309">
        <v>98072</v>
      </c>
      <c r="P30" s="304"/>
      <c r="Q30" s="303"/>
      <c r="R30" s="303"/>
      <c r="S30" s="304"/>
      <c r="T30" s="303"/>
      <c r="U30" s="303"/>
      <c r="V30" s="303"/>
      <c r="W30" s="303"/>
      <c r="X30" s="303"/>
      <c r="Y30" s="303"/>
      <c r="Z30" s="303"/>
      <c r="AA30" s="304"/>
      <c r="AB30" s="304"/>
    </row>
    <row r="31" spans="2:28">
      <c r="B31" s="294">
        <v>23</v>
      </c>
      <c r="C31" s="305" t="s">
        <v>330</v>
      </c>
      <c r="D31" s="306" t="s">
        <v>315</v>
      </c>
      <c r="E31" s="307">
        <v>119</v>
      </c>
      <c r="F31" s="308">
        <v>30</v>
      </c>
      <c r="G31" s="307"/>
      <c r="H31" s="307"/>
      <c r="I31" s="308">
        <v>0</v>
      </c>
      <c r="J31" s="307">
        <v>154862</v>
      </c>
      <c r="K31" s="307">
        <v>18428626</v>
      </c>
      <c r="L31" s="308">
        <v>1418137</v>
      </c>
      <c r="M31" s="307">
        <v>291773</v>
      </c>
      <c r="N31" s="307">
        <v>34720963</v>
      </c>
      <c r="O31" s="309">
        <v>2671881</v>
      </c>
      <c r="P31" s="304"/>
      <c r="Q31" s="303"/>
      <c r="R31" s="303"/>
      <c r="S31" s="304"/>
      <c r="T31" s="303"/>
      <c r="U31" s="303"/>
      <c r="V31" s="303"/>
      <c r="W31" s="303"/>
      <c r="X31" s="303"/>
      <c r="Y31" s="303"/>
      <c r="Z31" s="303"/>
      <c r="AA31" s="304"/>
      <c r="AB31" s="304"/>
    </row>
    <row r="32" spans="2:28">
      <c r="B32" s="294">
        <v>24</v>
      </c>
      <c r="C32" s="305" t="s">
        <v>331</v>
      </c>
      <c r="D32" s="306" t="s">
        <v>332</v>
      </c>
      <c r="E32" s="307">
        <v>14</v>
      </c>
      <c r="F32" s="308">
        <v>15</v>
      </c>
      <c r="G32" s="307">
        <v>0</v>
      </c>
      <c r="H32" s="307">
        <v>0</v>
      </c>
      <c r="I32" s="308">
        <v>0</v>
      </c>
      <c r="J32" s="307">
        <v>0</v>
      </c>
      <c r="K32" s="307">
        <v>0</v>
      </c>
      <c r="L32" s="308">
        <v>0</v>
      </c>
      <c r="M32" s="307">
        <v>1801827</v>
      </c>
      <c r="N32" s="307">
        <v>25225584</v>
      </c>
      <c r="O32" s="309">
        <v>2891760</v>
      </c>
      <c r="P32" s="304"/>
      <c r="Q32" s="303"/>
      <c r="R32" s="303"/>
      <c r="S32" s="304"/>
      <c r="T32" s="303"/>
      <c r="U32" s="303"/>
      <c r="V32" s="303"/>
      <c r="W32" s="303"/>
      <c r="X32" s="303"/>
      <c r="Y32" s="303"/>
      <c r="Z32" s="303"/>
      <c r="AA32" s="304"/>
      <c r="AB32" s="304"/>
    </row>
    <row r="33" spans="2:28">
      <c r="B33" s="310"/>
      <c r="C33" s="305"/>
      <c r="D33" s="306"/>
      <c r="E33" s="307"/>
      <c r="F33" s="308"/>
      <c r="G33" s="307"/>
      <c r="H33" s="307"/>
      <c r="I33" s="308"/>
      <c r="J33" s="307"/>
      <c r="K33" s="307"/>
      <c r="L33" s="308"/>
      <c r="M33" s="307"/>
      <c r="N33" s="307"/>
      <c r="O33" s="309"/>
      <c r="P33" s="304"/>
      <c r="Q33" s="303"/>
      <c r="R33" s="303"/>
      <c r="S33" s="304"/>
      <c r="T33" s="303"/>
      <c r="U33" s="303"/>
      <c r="V33" s="303"/>
      <c r="W33" s="303"/>
      <c r="X33" s="303"/>
      <c r="Y33" s="303"/>
      <c r="Z33" s="303"/>
      <c r="AA33" s="304"/>
      <c r="AB33" s="304"/>
    </row>
    <row r="34" spans="2:28">
      <c r="B34" s="311" t="s">
        <v>333</v>
      </c>
      <c r="C34" s="292" t="s">
        <v>334</v>
      </c>
      <c r="D34" s="306"/>
      <c r="E34" s="307"/>
      <c r="F34" s="308"/>
      <c r="G34" s="307"/>
      <c r="H34" s="307"/>
      <c r="I34" s="308"/>
      <c r="J34" s="307"/>
      <c r="K34" s="307"/>
      <c r="L34" s="308"/>
      <c r="M34" s="307"/>
      <c r="N34" s="307"/>
      <c r="O34" s="309"/>
      <c r="P34" s="304"/>
      <c r="Q34" s="303"/>
      <c r="R34" s="303"/>
      <c r="S34" s="304"/>
      <c r="T34" s="303"/>
      <c r="U34" s="303"/>
      <c r="V34" s="303"/>
      <c r="W34" s="303"/>
      <c r="X34" s="303"/>
      <c r="Y34" s="303"/>
      <c r="Z34" s="303"/>
      <c r="AA34" s="304"/>
      <c r="AB34" s="304"/>
    </row>
    <row r="35" spans="2:28">
      <c r="B35" s="294">
        <v>1</v>
      </c>
      <c r="C35" s="305" t="s">
        <v>335</v>
      </c>
      <c r="D35" s="306" t="s">
        <v>303</v>
      </c>
      <c r="E35" s="307">
        <v>6276793</v>
      </c>
      <c r="F35" s="308">
        <v>25</v>
      </c>
      <c r="G35" s="307">
        <v>2</v>
      </c>
      <c r="H35" s="307">
        <v>12553585</v>
      </c>
      <c r="I35" s="308">
        <v>1055498</v>
      </c>
      <c r="J35" s="307">
        <v>2</v>
      </c>
      <c r="K35" s="307">
        <v>12553585</v>
      </c>
      <c r="L35" s="308">
        <v>1055498</v>
      </c>
      <c r="M35" s="307">
        <v>2</v>
      </c>
      <c r="N35" s="307">
        <v>12553585</v>
      </c>
      <c r="O35" s="309">
        <v>1055498</v>
      </c>
      <c r="P35" s="304"/>
      <c r="Q35" s="303"/>
      <c r="R35" s="303"/>
      <c r="S35" s="304"/>
      <c r="T35" s="303"/>
      <c r="U35" s="303"/>
      <c r="V35" s="303"/>
      <c r="W35" s="303"/>
      <c r="X35" s="303"/>
      <c r="Y35" s="303"/>
      <c r="Z35" s="303"/>
      <c r="AA35" s="304"/>
      <c r="AB35" s="304"/>
    </row>
    <row r="36" spans="2:28">
      <c r="B36" s="294">
        <v>2</v>
      </c>
      <c r="C36" s="305" t="s">
        <v>336</v>
      </c>
      <c r="D36" s="306" t="s">
        <v>303</v>
      </c>
      <c r="E36" s="307">
        <v>5803598</v>
      </c>
      <c r="F36" s="308">
        <v>25</v>
      </c>
      <c r="G36" s="307">
        <v>2</v>
      </c>
      <c r="H36" s="307">
        <v>11607195</v>
      </c>
      <c r="I36" s="308">
        <v>975926</v>
      </c>
      <c r="J36" s="307">
        <v>2</v>
      </c>
      <c r="K36" s="307">
        <v>11607195</v>
      </c>
      <c r="L36" s="308">
        <v>975926</v>
      </c>
      <c r="M36" s="307">
        <v>2</v>
      </c>
      <c r="N36" s="307">
        <v>11607195</v>
      </c>
      <c r="O36" s="309">
        <v>975926</v>
      </c>
      <c r="P36" s="304"/>
      <c r="Q36" s="303"/>
      <c r="R36" s="303"/>
      <c r="S36" s="304"/>
      <c r="T36" s="303"/>
      <c r="U36" s="303"/>
      <c r="V36" s="303"/>
      <c r="W36" s="303"/>
      <c r="X36" s="303"/>
      <c r="Y36" s="303"/>
      <c r="Z36" s="303"/>
      <c r="AA36" s="304"/>
      <c r="AB36" s="304"/>
    </row>
    <row r="37" spans="2:28">
      <c r="B37" s="294">
        <v>3</v>
      </c>
      <c r="C37" s="305" t="s">
        <v>337</v>
      </c>
      <c r="D37" s="306" t="s">
        <v>303</v>
      </c>
      <c r="E37" s="307">
        <v>2045589</v>
      </c>
      <c r="F37" s="308">
        <v>50</v>
      </c>
      <c r="G37" s="307">
        <v>2</v>
      </c>
      <c r="H37" s="307">
        <v>4091179</v>
      </c>
      <c r="I37" s="308">
        <v>263745</v>
      </c>
      <c r="J37" s="307">
        <v>2</v>
      </c>
      <c r="K37" s="307">
        <v>4091179</v>
      </c>
      <c r="L37" s="308">
        <v>263745</v>
      </c>
      <c r="M37" s="307">
        <v>2</v>
      </c>
      <c r="N37" s="307">
        <v>4091179</v>
      </c>
      <c r="O37" s="309">
        <v>263745</v>
      </c>
      <c r="P37" s="304"/>
      <c r="Q37" s="303"/>
      <c r="R37" s="303"/>
      <c r="S37" s="304"/>
      <c r="T37" s="303"/>
      <c r="U37" s="303"/>
      <c r="V37" s="303"/>
      <c r="W37" s="303"/>
      <c r="X37" s="303"/>
      <c r="Y37" s="303"/>
      <c r="Z37" s="303"/>
      <c r="AA37" s="304"/>
      <c r="AB37" s="304"/>
    </row>
    <row r="38" spans="2:28">
      <c r="B38" s="294">
        <v>4</v>
      </c>
      <c r="C38" s="305" t="s">
        <v>338</v>
      </c>
      <c r="D38" s="306" t="s">
        <v>339</v>
      </c>
      <c r="E38" s="307">
        <v>13161846</v>
      </c>
      <c r="F38" s="308">
        <v>50</v>
      </c>
      <c r="G38" s="307">
        <v>1</v>
      </c>
      <c r="H38" s="307">
        <v>13161846</v>
      </c>
      <c r="I38" s="308">
        <v>848501</v>
      </c>
      <c r="J38" s="307">
        <v>1</v>
      </c>
      <c r="K38" s="307">
        <v>13161846</v>
      </c>
      <c r="L38" s="308">
        <v>848501</v>
      </c>
      <c r="M38" s="307">
        <v>1</v>
      </c>
      <c r="N38" s="307">
        <v>13161846</v>
      </c>
      <c r="O38" s="309">
        <v>848501</v>
      </c>
      <c r="P38" s="304"/>
      <c r="Q38" s="303"/>
      <c r="R38" s="303"/>
      <c r="S38" s="304"/>
      <c r="T38" s="303"/>
      <c r="U38" s="303"/>
      <c r="V38" s="303"/>
      <c r="W38" s="303"/>
      <c r="X38" s="303"/>
      <c r="Y38" s="303"/>
      <c r="Z38" s="303"/>
      <c r="AA38" s="304"/>
      <c r="AB38" s="304"/>
    </row>
    <row r="39" spans="2:28" ht="14.3" thickBot="1">
      <c r="B39" s="310"/>
      <c r="C39" s="312" t="s">
        <v>340</v>
      </c>
      <c r="D39" s="307"/>
      <c r="E39" s="307"/>
      <c r="F39" s="308"/>
      <c r="G39" s="307" t="s">
        <v>341</v>
      </c>
      <c r="H39" s="313">
        <f>SUM(H9:H38)-1</f>
        <v>309667797</v>
      </c>
      <c r="I39" s="314">
        <f>SUM(I9:I38)+1</f>
        <v>21531356</v>
      </c>
      <c r="J39" s="307" t="s">
        <v>341</v>
      </c>
      <c r="K39" s="313">
        <f>SUM(K9:K38)-1</f>
        <v>302361980</v>
      </c>
      <c r="L39" s="314">
        <f>SUM(L9:L38)</f>
        <v>20820285</v>
      </c>
      <c r="M39" s="307" t="s">
        <v>341</v>
      </c>
      <c r="N39" s="313">
        <f>SUM(N9:N38)-2</f>
        <v>289246353</v>
      </c>
      <c r="O39" s="315">
        <f>SUM(O9:O38)</f>
        <v>21168116</v>
      </c>
      <c r="P39" s="304"/>
      <c r="Q39" s="303"/>
      <c r="R39" s="303"/>
      <c r="S39" s="304"/>
      <c r="T39" s="303"/>
      <c r="U39" s="303"/>
      <c r="V39" s="303"/>
      <c r="W39" s="303"/>
      <c r="X39" s="303"/>
      <c r="Y39" s="303"/>
      <c r="Z39" s="303"/>
      <c r="AA39" s="304"/>
      <c r="AB39" s="304"/>
    </row>
    <row r="40" spans="2:28" ht="6.8" customHeight="1" thickTop="1">
      <c r="B40" s="310"/>
      <c r="C40" s="312"/>
      <c r="D40" s="307"/>
      <c r="E40" s="307"/>
      <c r="F40" s="308"/>
      <c r="G40" s="307"/>
      <c r="H40" s="316"/>
      <c r="I40" s="317"/>
      <c r="J40" s="307"/>
      <c r="K40" s="316"/>
      <c r="L40" s="317"/>
      <c r="M40" s="307"/>
      <c r="N40" s="316"/>
      <c r="O40" s="318"/>
      <c r="P40" s="304"/>
      <c r="Q40" s="303"/>
      <c r="R40" s="303"/>
      <c r="S40" s="304"/>
      <c r="T40" s="303"/>
      <c r="U40" s="303"/>
      <c r="V40" s="303"/>
      <c r="W40" s="303"/>
      <c r="X40" s="303"/>
      <c r="Y40" s="303"/>
      <c r="Z40" s="303"/>
      <c r="AA40" s="304"/>
      <c r="AB40" s="304"/>
    </row>
    <row r="41" spans="2:28" ht="14.3" thickBot="1">
      <c r="B41" s="310"/>
      <c r="C41" s="312" t="s">
        <v>342</v>
      </c>
      <c r="D41" s="307"/>
      <c r="E41" s="307"/>
      <c r="F41" s="308"/>
      <c r="G41" s="307"/>
      <c r="H41" s="319">
        <f>H39*20%</f>
        <v>61933559.400000006</v>
      </c>
      <c r="I41" s="317"/>
      <c r="J41" s="307"/>
      <c r="K41" s="319">
        <f>K39*20%</f>
        <v>60472396</v>
      </c>
      <c r="L41" s="317"/>
      <c r="M41" s="307"/>
      <c r="N41" s="319">
        <f>N39*20%</f>
        <v>57849270.600000001</v>
      </c>
      <c r="O41" s="318"/>
      <c r="P41" s="304"/>
      <c r="Q41" s="303"/>
      <c r="R41" s="303"/>
      <c r="S41" s="304"/>
      <c r="T41" s="303"/>
      <c r="U41" s="303"/>
      <c r="V41" s="303"/>
      <c r="W41" s="303"/>
      <c r="X41" s="303"/>
      <c r="Y41" s="303"/>
      <c r="Z41" s="303"/>
      <c r="AA41" s="304"/>
      <c r="AB41" s="304"/>
    </row>
    <row r="42" spans="2:28" ht="6.8" customHeight="1" thickTop="1">
      <c r="B42" s="310"/>
      <c r="C42" s="312"/>
      <c r="D42" s="307"/>
      <c r="E42" s="307"/>
      <c r="F42" s="308"/>
      <c r="G42" s="307"/>
      <c r="H42" s="307"/>
      <c r="I42" s="308"/>
      <c r="J42" s="307"/>
      <c r="K42" s="307"/>
      <c r="L42" s="308"/>
      <c r="M42" s="307"/>
      <c r="N42" s="307"/>
      <c r="O42" s="309"/>
      <c r="P42" s="304"/>
      <c r="Q42" s="303"/>
      <c r="R42" s="303"/>
      <c r="S42" s="304"/>
      <c r="T42" s="303"/>
      <c r="U42" s="303"/>
      <c r="V42" s="303"/>
      <c r="W42" s="303"/>
      <c r="X42" s="303"/>
      <c r="Y42" s="303"/>
      <c r="Z42" s="303"/>
      <c r="AA42" s="304"/>
      <c r="AB42" s="304"/>
    </row>
    <row r="43" spans="2:28" s="328" customFormat="1" ht="12.9">
      <c r="B43" s="320"/>
      <c r="C43" s="321" t="s">
        <v>343</v>
      </c>
      <c r="D43" s="322"/>
      <c r="E43" s="322"/>
      <c r="F43" s="323"/>
      <c r="G43" s="322"/>
      <c r="H43" s="341">
        <f>H39+H41</f>
        <v>371601356.39999998</v>
      </c>
      <c r="I43" s="323"/>
      <c r="J43" s="322"/>
      <c r="K43" s="324">
        <f>K39+K41-1</f>
        <v>362834375</v>
      </c>
      <c r="L43" s="323"/>
      <c r="M43" s="322"/>
      <c r="N43" s="324">
        <f>N39+N41-1</f>
        <v>347095622.60000002</v>
      </c>
      <c r="O43" s="325"/>
      <c r="P43" s="326"/>
      <c r="Q43" s="327"/>
      <c r="R43" s="327"/>
      <c r="S43" s="326"/>
      <c r="T43" s="327"/>
      <c r="U43" s="327"/>
      <c r="V43" s="327"/>
      <c r="W43" s="327"/>
      <c r="X43" s="327"/>
      <c r="Y43" s="327"/>
      <c r="Z43" s="327"/>
      <c r="AA43" s="326"/>
      <c r="AB43" s="326"/>
    </row>
    <row r="44" spans="2:28" ht="15.8" customHeight="1" thickBot="1">
      <c r="B44" s="329"/>
      <c r="C44" s="330"/>
      <c r="D44" s="331"/>
      <c r="E44" s="331"/>
      <c r="F44" s="331"/>
      <c r="G44" s="357" t="s">
        <v>344</v>
      </c>
      <c r="H44" s="358"/>
      <c r="I44" s="359"/>
      <c r="J44" s="357" t="s">
        <v>345</v>
      </c>
      <c r="K44" s="358"/>
      <c r="L44" s="359"/>
      <c r="M44" s="358" t="s">
        <v>345</v>
      </c>
      <c r="N44" s="358"/>
      <c r="O44" s="360"/>
      <c r="P44" s="332"/>
      <c r="Q44" s="284"/>
      <c r="R44" s="284"/>
      <c r="S44" s="284"/>
      <c r="T44" s="284"/>
      <c r="U44" s="284"/>
      <c r="V44" s="333"/>
      <c r="W44" s="334"/>
      <c r="X44" s="334"/>
      <c r="Y44" s="334"/>
      <c r="Z44" s="302"/>
      <c r="AA44" s="302"/>
      <c r="AB44" s="302"/>
    </row>
    <row r="45" spans="2:28" ht="14.3" thickTop="1"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284"/>
      <c r="Q45" s="284"/>
      <c r="R45" s="284"/>
      <c r="S45" s="284"/>
      <c r="T45" s="284"/>
      <c r="U45" s="284"/>
      <c r="V45" s="302"/>
      <c r="W45" s="302"/>
      <c r="X45" s="302"/>
      <c r="Y45" s="302"/>
      <c r="Z45" s="302"/>
      <c r="AA45" s="302"/>
      <c r="AB45" s="302"/>
    </row>
    <row r="46" spans="2:28">
      <c r="B46" s="336" t="s">
        <v>75</v>
      </c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284"/>
      <c r="Q46" s="284"/>
      <c r="R46" s="284"/>
      <c r="S46" s="284"/>
      <c r="T46" s="284"/>
      <c r="U46" s="284"/>
      <c r="V46" s="284"/>
      <c r="W46" s="284"/>
      <c r="X46" s="284"/>
    </row>
    <row r="47" spans="2:28">
      <c r="B47" s="338">
        <v>1</v>
      </c>
      <c r="C47" s="339" t="s">
        <v>346</v>
      </c>
      <c r="P47" s="284"/>
      <c r="Q47" s="284"/>
      <c r="R47" s="284"/>
      <c r="S47" s="284"/>
      <c r="T47" s="284"/>
      <c r="U47" s="284"/>
      <c r="V47" s="284"/>
      <c r="W47" s="284"/>
      <c r="X47" s="284"/>
    </row>
    <row r="48" spans="2:28">
      <c r="B48" s="338">
        <v>2</v>
      </c>
      <c r="C48" s="279" t="s">
        <v>347</v>
      </c>
      <c r="P48" s="284"/>
      <c r="Q48" s="284"/>
      <c r="R48" s="284"/>
      <c r="S48" s="284"/>
      <c r="T48" s="284"/>
      <c r="U48" s="284"/>
      <c r="V48" s="284"/>
      <c r="W48" s="284"/>
      <c r="X48" s="284"/>
    </row>
    <row r="49" spans="2:28">
      <c r="B49" s="338">
        <v>3</v>
      </c>
      <c r="C49" s="335" t="s">
        <v>348</v>
      </c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284"/>
      <c r="Q49" s="284"/>
      <c r="R49" s="284"/>
      <c r="S49" s="284"/>
      <c r="T49" s="284"/>
      <c r="U49" s="284"/>
      <c r="V49" s="284"/>
      <c r="W49" s="284"/>
      <c r="X49" s="284"/>
      <c r="AB49" s="340"/>
    </row>
    <row r="50" spans="2:28">
      <c r="B50" s="338">
        <v>4</v>
      </c>
      <c r="C50" s="335" t="s">
        <v>349</v>
      </c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AB50" s="340"/>
    </row>
    <row r="51" spans="2:28">
      <c r="B51" s="338">
        <v>5</v>
      </c>
      <c r="C51" s="335" t="s">
        <v>350</v>
      </c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AB51" s="340"/>
    </row>
    <row r="52" spans="2:28">
      <c r="B52" s="338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AB52" s="340"/>
    </row>
    <row r="53" spans="2:28">
      <c r="AB53" s="340"/>
    </row>
    <row r="54" spans="2:28">
      <c r="AB54" s="340"/>
    </row>
    <row r="56" spans="2:28">
      <c r="AB56" s="340"/>
    </row>
  </sheetData>
  <mergeCells count="22">
    <mergeCell ref="G44:I44"/>
    <mergeCell ref="J44:L44"/>
    <mergeCell ref="M44:O44"/>
    <mergeCell ref="G5:G6"/>
    <mergeCell ref="H5:H6"/>
    <mergeCell ref="I5:I6"/>
    <mergeCell ref="J5:J6"/>
    <mergeCell ref="K5:K6"/>
    <mergeCell ref="L5:L6"/>
    <mergeCell ref="B2:O2"/>
    <mergeCell ref="B3:B6"/>
    <mergeCell ref="C3:O3"/>
    <mergeCell ref="G4:I4"/>
    <mergeCell ref="J4:L4"/>
    <mergeCell ref="M4:O4"/>
    <mergeCell ref="C5:C6"/>
    <mergeCell ref="D5:D6"/>
    <mergeCell ref="E5:E6"/>
    <mergeCell ref="F5:F6"/>
    <mergeCell ref="M5:M6"/>
    <mergeCell ref="N5:N6"/>
    <mergeCell ref="O5:O6"/>
  </mergeCells>
  <printOptions horizontalCentered="1"/>
  <pageMargins left="0" right="0" top="0" bottom="0.5" header="0" footer="0.25"/>
  <pageSetup scale="65" orientation="landscape" r:id="rId1"/>
  <headerFooter alignWithMargins="0">
    <oddFooter>&amp;L&amp;F&amp;C&amp;P of &amp;N&amp;RSWPAO - May 03, 2006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287"/>
  <sheetViews>
    <sheetView topLeftCell="AJ113" zoomScale="80" zoomScaleNormal="80" workbookViewId="0">
      <selection activeCell="AR217" sqref="AR217"/>
    </sheetView>
  </sheetViews>
  <sheetFormatPr defaultColWidth="17.125" defaultRowHeight="15.65" outlineLevelRow="1"/>
  <cols>
    <col min="1" max="1" width="11.375" style="200" customWidth="1"/>
    <col min="2" max="2" width="10.375" style="200" customWidth="1"/>
    <col min="3" max="3" width="16.625" style="199" customWidth="1"/>
    <col min="4" max="4" width="20.625" style="199" customWidth="1"/>
    <col min="5" max="5" width="14.125" style="199" customWidth="1"/>
    <col min="6" max="7" width="1.375" style="199" customWidth="1"/>
    <col min="8" max="8" width="4" style="199" customWidth="1"/>
    <col min="9" max="9" width="69.625" style="199" customWidth="1"/>
    <col min="10" max="14" width="1.125" style="199" hidden="1" customWidth="1"/>
    <col min="15" max="15" width="1.75" style="199" hidden="1" customWidth="1"/>
    <col min="16" max="21" width="1.25" style="199" hidden="1" customWidth="1"/>
    <col min="22" max="22" width="22" style="199" hidden="1" customWidth="1"/>
    <col min="23" max="23" width="25.875" style="199" bestFit="1" customWidth="1"/>
    <col min="24" max="36" width="19.375" style="199" customWidth="1"/>
    <col min="37" max="44" width="20.625" style="199" customWidth="1"/>
    <col min="45" max="16384" width="17.125" style="199"/>
  </cols>
  <sheetData>
    <row r="1" spans="1:114" ht="27.2">
      <c r="A1" s="196" t="s">
        <v>3</v>
      </c>
      <c r="B1" s="197" t="s">
        <v>4</v>
      </c>
      <c r="C1" s="198" t="s">
        <v>5</v>
      </c>
    </row>
    <row r="2" spans="1:114" ht="15.65" customHeight="1">
      <c r="A2" s="200" t="s">
        <v>6</v>
      </c>
      <c r="C2" s="198"/>
      <c r="D2" s="201"/>
      <c r="E2" s="201"/>
      <c r="F2" s="202" t="s">
        <v>7</v>
      </c>
      <c r="H2" s="203"/>
    </row>
    <row r="3" spans="1:114" s="39" customFormat="1" ht="15.65" customHeight="1">
      <c r="A3" s="204">
        <f>SUM(A4:B1942)</f>
        <v>0</v>
      </c>
      <c r="B3" s="205" t="str">
        <f>IF(ISERROR(A3)=TRUE,"ERROR",IF(A3=0,"ok","ERROR"))</f>
        <v>ok</v>
      </c>
      <c r="F3" s="206" t="s">
        <v>8</v>
      </c>
      <c r="G3" s="207"/>
      <c r="H3" s="207"/>
      <c r="I3" s="207"/>
      <c r="J3" s="207">
        <v>2004</v>
      </c>
      <c r="K3" s="207">
        <v>2005</v>
      </c>
      <c r="L3" s="207">
        <v>2006</v>
      </c>
      <c r="M3" s="207">
        <v>2007</v>
      </c>
      <c r="N3" s="207">
        <v>2008</v>
      </c>
      <c r="O3" s="207">
        <v>2009</v>
      </c>
      <c r="P3" s="207">
        <v>2010</v>
      </c>
      <c r="Q3" s="207">
        <v>2011</v>
      </c>
      <c r="R3" s="207">
        <v>2012</v>
      </c>
      <c r="S3" s="207">
        <v>2013</v>
      </c>
      <c r="T3" s="207">
        <v>2014</v>
      </c>
      <c r="U3" s="207">
        <v>2015</v>
      </c>
      <c r="V3" s="207">
        <v>2016</v>
      </c>
      <c r="W3" s="207">
        <v>2017</v>
      </c>
      <c r="X3" s="207">
        <v>2018</v>
      </c>
      <c r="Y3" s="207">
        <v>2019</v>
      </c>
      <c r="Z3" s="207">
        <v>2020</v>
      </c>
      <c r="AA3" s="207">
        <v>2021</v>
      </c>
      <c r="AB3" s="207">
        <v>2022</v>
      </c>
      <c r="AC3" s="207">
        <v>2023</v>
      </c>
      <c r="AD3" s="207">
        <v>2024</v>
      </c>
      <c r="AE3" s="207">
        <v>2025</v>
      </c>
      <c r="AF3" s="207">
        <v>2026</v>
      </c>
      <c r="AG3" s="207">
        <v>2027</v>
      </c>
      <c r="AH3" s="207">
        <v>2028</v>
      </c>
      <c r="AI3" s="207">
        <v>2029</v>
      </c>
      <c r="AJ3" s="207">
        <v>2030</v>
      </c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  <c r="CN3" s="199"/>
      <c r="CO3" s="199"/>
      <c r="CP3" s="199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</row>
    <row r="4" spans="1:114">
      <c r="H4" s="199" t="s">
        <v>9</v>
      </c>
      <c r="W4" s="199">
        <f>W72+W76</f>
        <v>39221126.775965638</v>
      </c>
      <c r="X4" s="199">
        <f t="shared" ref="X4:AJ4" si="0">X72+X76</f>
        <v>39427339.827896923</v>
      </c>
      <c r="Y4" s="199">
        <f t="shared" si="0"/>
        <v>39632310.3798282</v>
      </c>
      <c r="Z4" s="199">
        <f t="shared" si="0"/>
        <v>39837280.931759484</v>
      </c>
      <c r="AA4" s="199">
        <f t="shared" si="0"/>
        <v>40042251.483690761</v>
      </c>
      <c r="AB4" s="199">
        <f t="shared" si="0"/>
        <v>40247222.035622045</v>
      </c>
      <c r="AC4" s="199">
        <f t="shared" si="0"/>
        <v>40452192.58755333</v>
      </c>
      <c r="AD4" s="199">
        <f t="shared" si="0"/>
        <v>40657163.139484607</v>
      </c>
      <c r="AE4" s="199">
        <f t="shared" si="0"/>
        <v>40862133.691415891</v>
      </c>
      <c r="AF4" s="199">
        <f t="shared" si="0"/>
        <v>41067104.243347168</v>
      </c>
      <c r="AG4" s="199">
        <f t="shared" si="0"/>
        <v>41272074.795278452</v>
      </c>
      <c r="AH4" s="199">
        <f t="shared" si="0"/>
        <v>41477045.347209729</v>
      </c>
      <c r="AI4" s="199">
        <f t="shared" si="0"/>
        <v>41682015.899141014</v>
      </c>
      <c r="AJ4" s="199">
        <f t="shared" si="0"/>
        <v>41886986.451072291</v>
      </c>
    </row>
    <row r="5" spans="1:114">
      <c r="H5" s="199" t="s">
        <v>10</v>
      </c>
      <c r="W5" s="199">
        <f>W80+W84</f>
        <v>102089589.41125</v>
      </c>
      <c r="X5" s="199">
        <f t="shared" ref="X5:AJ5" si="1">X80+X84</f>
        <v>105341084.64356562</v>
      </c>
      <c r="Y5" s="199">
        <f t="shared" si="1"/>
        <v>109129188.28022411</v>
      </c>
      <c r="Z5" s="199">
        <f t="shared" si="1"/>
        <v>117642804.43054038</v>
      </c>
      <c r="AA5" s="199">
        <f t="shared" si="1"/>
        <v>126773657.75175455</v>
      </c>
      <c r="AB5" s="199">
        <f t="shared" si="1"/>
        <v>131816497.93875676</v>
      </c>
      <c r="AC5" s="199">
        <f t="shared" si="1"/>
        <v>137569319.03931662</v>
      </c>
      <c r="AD5" s="199">
        <f t="shared" si="1"/>
        <v>148833594.66966707</v>
      </c>
      <c r="AE5" s="199">
        <f t="shared" si="1"/>
        <v>160914530.28321797</v>
      </c>
      <c r="AF5" s="199">
        <f t="shared" si="1"/>
        <v>173871333.72875124</v>
      </c>
      <c r="AG5" s="199">
        <f t="shared" si="1"/>
        <v>199967505.42408571</v>
      </c>
      <c r="AH5" s="199">
        <f t="shared" si="1"/>
        <v>227071149.56733194</v>
      </c>
      <c r="AI5" s="199">
        <f t="shared" si="1"/>
        <v>243055307.91096354</v>
      </c>
      <c r="AJ5" s="199">
        <f t="shared" si="1"/>
        <v>260198317.7345084</v>
      </c>
    </row>
    <row r="6" spans="1:114">
      <c r="H6" s="208" t="s">
        <v>11</v>
      </c>
      <c r="W6" s="199">
        <f>W74+W78</f>
        <v>137264825.33657834</v>
      </c>
      <c r="X6" s="199">
        <f t="shared" ref="X6:AJ6" si="2">X74+X78</f>
        <v>139798147.4232384</v>
      </c>
      <c r="Y6" s="199">
        <f t="shared" si="2"/>
        <v>150744332.72283947</v>
      </c>
      <c r="Z6" s="199">
        <f t="shared" si="2"/>
        <v>167397190.21674275</v>
      </c>
      <c r="AA6" s="199">
        <f t="shared" si="2"/>
        <v>191382323.27869859</v>
      </c>
      <c r="AB6" s="199">
        <f t="shared" si="2"/>
        <v>221795722.2314063</v>
      </c>
      <c r="AC6" s="199">
        <f t="shared" si="2"/>
        <v>249801650.78804046</v>
      </c>
      <c r="AD6" s="199">
        <f t="shared" si="2"/>
        <v>279734988.97149169</v>
      </c>
      <c r="AE6" s="199">
        <f t="shared" si="2"/>
        <v>316377930.69300306</v>
      </c>
      <c r="AF6" s="199">
        <f t="shared" si="2"/>
        <v>346828133.92450988</v>
      </c>
      <c r="AG6" s="199">
        <f t="shared" si="2"/>
        <v>380946029.04130512</v>
      </c>
      <c r="AH6" s="199">
        <f t="shared" si="2"/>
        <v>419116510.72795111</v>
      </c>
      <c r="AI6" s="199">
        <f t="shared" si="2"/>
        <v>457736645.13512361</v>
      </c>
      <c r="AJ6" s="199">
        <f t="shared" si="2"/>
        <v>491055228.91773313</v>
      </c>
    </row>
    <row r="7" spans="1:114">
      <c r="H7" s="208" t="s">
        <v>12</v>
      </c>
      <c r="W7" s="199">
        <f>W82+W86</f>
        <v>177388710.58000001</v>
      </c>
      <c r="X7" s="199">
        <f t="shared" ref="X7:AJ7" si="3">X82+X86</f>
        <v>184030672.92430627</v>
      </c>
      <c r="Y7" s="199">
        <f t="shared" si="3"/>
        <v>201395409.3248578</v>
      </c>
      <c r="Z7" s="199">
        <f t="shared" si="3"/>
        <v>216772688.83075914</v>
      </c>
      <c r="AA7" s="199">
        <f t="shared" si="3"/>
        <v>233325023.81831074</v>
      </c>
      <c r="AB7" s="199">
        <f t="shared" si="3"/>
        <v>253252795.60123649</v>
      </c>
      <c r="AC7" s="199">
        <f t="shared" si="3"/>
        <v>274368544.29082751</v>
      </c>
      <c r="AD7" s="199">
        <f t="shared" si="3"/>
        <v>294898406.46872103</v>
      </c>
      <c r="AE7" s="199">
        <f t="shared" si="3"/>
        <v>317243889.75210184</v>
      </c>
      <c r="AF7" s="199">
        <f t="shared" si="3"/>
        <v>341266450.72639173</v>
      </c>
      <c r="AG7" s="199">
        <f t="shared" si="3"/>
        <v>367355280.41476315</v>
      </c>
      <c r="AH7" s="199">
        <f t="shared" si="3"/>
        <v>394946366.12413013</v>
      </c>
      <c r="AI7" s="199">
        <f t="shared" si="3"/>
        <v>429083055.08631712</v>
      </c>
      <c r="AJ7" s="199">
        <f t="shared" si="3"/>
        <v>465987631.97483808</v>
      </c>
    </row>
    <row r="8" spans="1:114">
      <c r="H8" s="208" t="s">
        <v>13</v>
      </c>
      <c r="W8" s="199">
        <f>W73+W77+W81+W85+W90</f>
        <v>155295821.45411709</v>
      </c>
      <c r="X8" s="199">
        <f t="shared" ref="X8:AJ8" si="4">X73+X77+X81+X85+X90</f>
        <v>162843345.17851117</v>
      </c>
      <c r="Y8" s="199">
        <f t="shared" si="4"/>
        <v>178312787.36269265</v>
      </c>
      <c r="Z8" s="199">
        <f t="shared" si="4"/>
        <v>199537654.69355887</v>
      </c>
      <c r="AA8" s="199">
        <f t="shared" si="4"/>
        <v>218328630.85894549</v>
      </c>
      <c r="AB8" s="199">
        <f t="shared" si="4"/>
        <v>232145346.14068034</v>
      </c>
      <c r="AC8" s="199">
        <f t="shared" si="4"/>
        <v>238488063.78025678</v>
      </c>
      <c r="AD8" s="199">
        <f t="shared" si="4"/>
        <v>244387061.52660781</v>
      </c>
      <c r="AE8" s="199">
        <f t="shared" si="4"/>
        <v>251076966.15193829</v>
      </c>
      <c r="AF8" s="199">
        <f t="shared" si="4"/>
        <v>259049511.81835356</v>
      </c>
      <c r="AG8" s="199">
        <f t="shared" si="4"/>
        <v>265659014.68403614</v>
      </c>
      <c r="AH8" s="199">
        <f t="shared" si="4"/>
        <v>270142733.57201767</v>
      </c>
      <c r="AI8" s="199">
        <f t="shared" si="4"/>
        <v>275720842.15972137</v>
      </c>
      <c r="AJ8" s="199">
        <f t="shared" si="4"/>
        <v>278307379.60110062</v>
      </c>
    </row>
    <row r="9" spans="1:114">
      <c r="H9" s="199" t="s">
        <v>14</v>
      </c>
      <c r="W9" s="199">
        <f>W89+W88</f>
        <v>9620302.9550000001</v>
      </c>
      <c r="X9" s="199">
        <f t="shared" ref="X9:AJ9" si="5">X89+X88</f>
        <v>5846971.9649999999</v>
      </c>
      <c r="Y9" s="199">
        <f t="shared" si="5"/>
        <v>2397069.5549999997</v>
      </c>
      <c r="Z9" s="199">
        <f t="shared" si="5"/>
        <v>2578527.5350000001</v>
      </c>
      <c r="AA9" s="199">
        <f t="shared" si="5"/>
        <v>3425492.88</v>
      </c>
      <c r="AB9" s="199">
        <f t="shared" si="5"/>
        <v>3975712.55</v>
      </c>
      <c r="AC9" s="199">
        <f t="shared" si="5"/>
        <v>3349899.52</v>
      </c>
      <c r="AD9" s="199">
        <f t="shared" si="5"/>
        <v>2476362.71</v>
      </c>
      <c r="AE9" s="199">
        <f t="shared" si="5"/>
        <v>1230485.05</v>
      </c>
      <c r="AF9" s="199">
        <f t="shared" si="5"/>
        <v>383662.64</v>
      </c>
      <c r="AG9" s="199">
        <f t="shared" si="5"/>
        <v>529820.85</v>
      </c>
      <c r="AH9" s="199">
        <f t="shared" si="5"/>
        <v>532617.62</v>
      </c>
      <c r="AI9" s="199">
        <f t="shared" si="5"/>
        <v>429294.5</v>
      </c>
      <c r="AJ9" s="199">
        <f t="shared" si="5"/>
        <v>280387.89500000002</v>
      </c>
    </row>
    <row r="10" spans="1:114">
      <c r="H10" s="199" t="s">
        <v>15</v>
      </c>
      <c r="W10" s="199">
        <f>SUM(W93:W111)</f>
        <v>-38628195.022580869</v>
      </c>
      <c r="X10" s="199">
        <f t="shared" ref="X10:AJ10" si="6">SUM(X93:X111)</f>
        <v>-37881642.515599683</v>
      </c>
      <c r="Y10" s="199">
        <f t="shared" si="6"/>
        <v>-36143702.577590436</v>
      </c>
      <c r="Z10" s="199">
        <f t="shared" si="6"/>
        <v>-35001237.739802346</v>
      </c>
      <c r="AA10" s="199">
        <f t="shared" si="6"/>
        <v>-34664117.492433541</v>
      </c>
      <c r="AB10" s="199">
        <f t="shared" si="6"/>
        <v>-33989233.735121854</v>
      </c>
      <c r="AC10" s="199">
        <f t="shared" si="6"/>
        <v>-33778730.140446976</v>
      </c>
      <c r="AD10" s="199">
        <f t="shared" si="6"/>
        <v>-32443465.681181259</v>
      </c>
      <c r="AE10" s="199">
        <f t="shared" si="6"/>
        <v>-31463075.265333503</v>
      </c>
      <c r="AF10" s="199">
        <f t="shared" si="6"/>
        <v>-31132303.444945484</v>
      </c>
      <c r="AG10" s="199">
        <f t="shared" si="6"/>
        <v>-28400474.444769505</v>
      </c>
      <c r="AH10" s="199">
        <f t="shared" si="6"/>
        <v>-26724514.542966139</v>
      </c>
      <c r="AI10" s="199">
        <f t="shared" si="6"/>
        <v>-25365565.448718064</v>
      </c>
      <c r="AJ10" s="199">
        <f t="shared" si="6"/>
        <v>-23750079.875178173</v>
      </c>
    </row>
    <row r="11" spans="1:114" s="202" customFormat="1">
      <c r="A11" s="209"/>
      <c r="B11" s="209"/>
      <c r="H11" s="202" t="s">
        <v>16</v>
      </c>
      <c r="W11" s="202">
        <f>SUM(W4:W10)</f>
        <v>582252181.49033022</v>
      </c>
      <c r="X11" s="202">
        <f t="shared" ref="X11:AJ11" si="7">SUM(X4:X10)</f>
        <v>599405919.44691873</v>
      </c>
      <c r="Y11" s="202">
        <f t="shared" si="7"/>
        <v>645467395.04785168</v>
      </c>
      <c r="Z11" s="202">
        <f t="shared" si="7"/>
        <v>708764908.89855826</v>
      </c>
      <c r="AA11" s="202">
        <f t="shared" si="7"/>
        <v>778613262.57896662</v>
      </c>
      <c r="AB11" s="202">
        <f t="shared" si="7"/>
        <v>849244062.76258004</v>
      </c>
      <c r="AC11" s="202">
        <f t="shared" si="7"/>
        <v>910250939.86554766</v>
      </c>
      <c r="AD11" s="202">
        <f t="shared" si="7"/>
        <v>978544111.80479085</v>
      </c>
      <c r="AE11" s="202">
        <f t="shared" si="7"/>
        <v>1056242860.3563434</v>
      </c>
      <c r="AF11" s="202">
        <f t="shared" si="7"/>
        <v>1131333893.6364083</v>
      </c>
      <c r="AG11" s="202">
        <f t="shared" si="7"/>
        <v>1227329250.7646987</v>
      </c>
      <c r="AH11" s="202">
        <f t="shared" si="7"/>
        <v>1326561908.4156744</v>
      </c>
      <c r="AI11" s="202">
        <f t="shared" si="7"/>
        <v>1422341595.2425485</v>
      </c>
      <c r="AJ11" s="202">
        <f t="shared" si="7"/>
        <v>1513965852.6990745</v>
      </c>
    </row>
    <row r="13" spans="1:114">
      <c r="B13" s="200">
        <f>SUM(W13:AJ13)</f>
        <v>0</v>
      </c>
      <c r="H13" s="199" t="s">
        <v>17</v>
      </c>
      <c r="W13" s="199">
        <f t="shared" ref="W13:AJ13" si="8">W11-W61</f>
        <v>0</v>
      </c>
      <c r="X13" s="199">
        <f t="shared" si="8"/>
        <v>0</v>
      </c>
      <c r="Y13" s="199">
        <f t="shared" si="8"/>
        <v>0</v>
      </c>
      <c r="Z13" s="199">
        <f t="shared" si="8"/>
        <v>0</v>
      </c>
      <c r="AA13" s="199">
        <f t="shared" si="8"/>
        <v>0</v>
      </c>
      <c r="AB13" s="199">
        <f t="shared" si="8"/>
        <v>0</v>
      </c>
      <c r="AC13" s="199">
        <f t="shared" si="8"/>
        <v>0</v>
      </c>
      <c r="AD13" s="199">
        <f t="shared" si="8"/>
        <v>0</v>
      </c>
      <c r="AE13" s="199">
        <f t="shared" si="8"/>
        <v>0</v>
      </c>
      <c r="AF13" s="199">
        <f t="shared" si="8"/>
        <v>0</v>
      </c>
      <c r="AG13" s="199">
        <f t="shared" si="8"/>
        <v>0</v>
      </c>
      <c r="AH13" s="199">
        <f t="shared" si="8"/>
        <v>0</v>
      </c>
      <c r="AI13" s="199">
        <f t="shared" si="8"/>
        <v>0</v>
      </c>
      <c r="AJ13" s="199">
        <f t="shared" si="8"/>
        <v>0</v>
      </c>
    </row>
    <row r="15" spans="1:114">
      <c r="D15" s="201"/>
      <c r="E15" s="201"/>
      <c r="H15" s="203"/>
    </row>
    <row r="16" spans="1:114" ht="15.65" customHeight="1">
      <c r="C16" s="198"/>
      <c r="D16" s="201"/>
      <c r="E16" s="201"/>
      <c r="F16" s="202" t="s">
        <v>7</v>
      </c>
      <c r="H16" s="203"/>
    </row>
    <row r="17" spans="1:114" s="39" customFormat="1" ht="15.65" customHeight="1">
      <c r="A17" s="200"/>
      <c r="B17" s="200"/>
      <c r="F17" s="206" t="s">
        <v>8</v>
      </c>
      <c r="G17" s="207"/>
      <c r="H17" s="207"/>
      <c r="I17" s="207"/>
      <c r="J17" s="207">
        <v>2004</v>
      </c>
      <c r="K17" s="207">
        <v>2005</v>
      </c>
      <c r="L17" s="207">
        <v>2006</v>
      </c>
      <c r="M17" s="207">
        <v>2007</v>
      </c>
      <c r="N17" s="207">
        <v>2008</v>
      </c>
      <c r="O17" s="207">
        <v>2009</v>
      </c>
      <c r="P17" s="207">
        <v>2010</v>
      </c>
      <c r="Q17" s="207">
        <v>2011</v>
      </c>
      <c r="R17" s="207">
        <v>2012</v>
      </c>
      <c r="S17" s="207">
        <v>2013</v>
      </c>
      <c r="T17" s="207">
        <v>2014</v>
      </c>
      <c r="U17" s="207">
        <v>2015</v>
      </c>
      <c r="V17" s="207">
        <v>2016</v>
      </c>
      <c r="W17" s="207">
        <v>2017</v>
      </c>
      <c r="X17" s="207">
        <v>2018</v>
      </c>
      <c r="Y17" s="207">
        <v>2019</v>
      </c>
      <c r="Z17" s="207">
        <v>2020</v>
      </c>
      <c r="AA17" s="207">
        <v>2021</v>
      </c>
      <c r="AB17" s="207">
        <v>2022</v>
      </c>
      <c r="AC17" s="207">
        <v>2023</v>
      </c>
      <c r="AD17" s="207">
        <v>2024</v>
      </c>
      <c r="AE17" s="207">
        <v>2025</v>
      </c>
      <c r="AF17" s="207">
        <v>2026</v>
      </c>
      <c r="AG17" s="207">
        <v>2027</v>
      </c>
      <c r="AH17" s="207">
        <v>2028</v>
      </c>
      <c r="AI17" s="207">
        <v>2029</v>
      </c>
      <c r="AJ17" s="207">
        <v>2030</v>
      </c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</row>
    <row r="18" spans="1:114" s="39" customFormat="1" ht="15.65" customHeight="1">
      <c r="A18" s="200"/>
      <c r="B18" s="200"/>
      <c r="F18" s="210" t="s">
        <v>18</v>
      </c>
      <c r="G18" s="211"/>
      <c r="H18" s="211"/>
      <c r="I18" s="211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</row>
    <row r="19" spans="1:114" s="39" customFormat="1" ht="15.65" customHeight="1">
      <c r="A19" s="200"/>
      <c r="B19" s="200"/>
      <c r="C19" s="212" t="s">
        <v>19</v>
      </c>
      <c r="F19" s="210"/>
      <c r="G19" s="210" t="s">
        <v>20</v>
      </c>
      <c r="H19" s="211"/>
      <c r="I19" s="211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</row>
    <row r="20" spans="1:114" s="39" customFormat="1" ht="15.65" customHeight="1">
      <c r="A20" s="200"/>
      <c r="B20" s="200"/>
      <c r="C20" s="31" t="s">
        <v>21</v>
      </c>
      <c r="F20" s="210"/>
      <c r="G20" s="210"/>
      <c r="H20" s="213" t="s">
        <v>22</v>
      </c>
      <c r="I20" s="213"/>
      <c r="J20" s="214"/>
      <c r="K20" s="214"/>
      <c r="L20" s="214"/>
      <c r="M20" s="214"/>
      <c r="N20" s="214">
        <f t="shared" ref="N20:AJ22" si="9">N72+N76+N93+N97</f>
        <v>0</v>
      </c>
      <c r="O20" s="214"/>
      <c r="P20" s="214"/>
      <c r="Q20" s="214"/>
      <c r="R20" s="214"/>
      <c r="S20" s="214"/>
      <c r="T20" s="214"/>
      <c r="U20" s="214"/>
      <c r="V20" s="214">
        <f t="shared" ref="V20:V22" si="10">V72+V76+V93+V97</f>
        <v>39221126.775965638</v>
      </c>
      <c r="W20" s="214">
        <f t="shared" si="9"/>
        <v>39221126.775965638</v>
      </c>
      <c r="X20" s="214">
        <f t="shared" si="9"/>
        <v>39427339.827896923</v>
      </c>
      <c r="Y20" s="214">
        <f t="shared" si="9"/>
        <v>39632310.3798282</v>
      </c>
      <c r="Z20" s="214">
        <f t="shared" si="9"/>
        <v>39837280.931759484</v>
      </c>
      <c r="AA20" s="214">
        <f t="shared" si="9"/>
        <v>40042251.483690761</v>
      </c>
      <c r="AB20" s="214">
        <f t="shared" si="9"/>
        <v>40247222.035622045</v>
      </c>
      <c r="AC20" s="214">
        <f t="shared" si="9"/>
        <v>40452192.58755333</v>
      </c>
      <c r="AD20" s="214">
        <f t="shared" si="9"/>
        <v>40657163.139484607</v>
      </c>
      <c r="AE20" s="214">
        <f t="shared" si="9"/>
        <v>40862133.691415891</v>
      </c>
      <c r="AF20" s="214">
        <f t="shared" si="9"/>
        <v>41067104.243347168</v>
      </c>
      <c r="AG20" s="214">
        <f t="shared" si="9"/>
        <v>41272074.795278452</v>
      </c>
      <c r="AH20" s="214">
        <f t="shared" si="9"/>
        <v>41477045.347209729</v>
      </c>
      <c r="AI20" s="214">
        <f t="shared" si="9"/>
        <v>41682015.899141014</v>
      </c>
      <c r="AJ20" s="214">
        <f t="shared" si="9"/>
        <v>41886986.451072291</v>
      </c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</row>
    <row r="21" spans="1:114" s="39" customFormat="1" ht="15.65" customHeight="1">
      <c r="A21" s="200"/>
      <c r="B21" s="200"/>
      <c r="C21" s="31" t="s">
        <v>23</v>
      </c>
      <c r="F21" s="210"/>
      <c r="G21" s="210"/>
      <c r="H21" s="213" t="s">
        <v>24</v>
      </c>
      <c r="I21" s="215"/>
      <c r="J21" s="214"/>
      <c r="K21" s="214"/>
      <c r="L21" s="214"/>
      <c r="M21" s="214"/>
      <c r="N21" s="214">
        <f t="shared" si="9"/>
        <v>0</v>
      </c>
      <c r="O21" s="214"/>
      <c r="P21" s="214"/>
      <c r="Q21" s="214"/>
      <c r="R21" s="214"/>
      <c r="S21" s="214"/>
      <c r="T21" s="214"/>
      <c r="U21" s="214"/>
      <c r="V21" s="214">
        <f t="shared" si="10"/>
        <v>-183271.77435599733</v>
      </c>
      <c r="W21" s="214">
        <f t="shared" si="9"/>
        <v>-183271.77435599733</v>
      </c>
      <c r="X21" s="214">
        <f t="shared" si="9"/>
        <v>-264940.2430420965</v>
      </c>
      <c r="Y21" s="214">
        <f t="shared" si="9"/>
        <v>-61973.4173506191</v>
      </c>
      <c r="Z21" s="214">
        <f t="shared" si="9"/>
        <v>-1466.8788419524208</v>
      </c>
      <c r="AA21" s="214">
        <f t="shared" si="9"/>
        <v>-9284.4881348013878</v>
      </c>
      <c r="AB21" s="214">
        <f t="shared" si="9"/>
        <v>-3930.647144401446</v>
      </c>
      <c r="AC21" s="214">
        <f t="shared" si="9"/>
        <v>28804.834666112438</v>
      </c>
      <c r="AD21" s="214">
        <f t="shared" si="9"/>
        <v>31043.213727474213</v>
      </c>
      <c r="AE21" s="214">
        <f t="shared" si="9"/>
        <v>-41602.123275425285</v>
      </c>
      <c r="AF21" s="214">
        <f t="shared" si="9"/>
        <v>246879.94028276019</v>
      </c>
      <c r="AG21" s="214">
        <f t="shared" si="9"/>
        <v>447742.69284717087</v>
      </c>
      <c r="AH21" s="214">
        <f t="shared" si="9"/>
        <v>411967.20949588064</v>
      </c>
      <c r="AI21" s="214">
        <f t="shared" si="9"/>
        <v>248773.74265660346</v>
      </c>
      <c r="AJ21" s="214">
        <f t="shared" si="9"/>
        <v>-2925876.4878024757</v>
      </c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</row>
    <row r="22" spans="1:114" s="39" customFormat="1" ht="15.65" customHeight="1">
      <c r="A22" s="200"/>
      <c r="B22" s="200"/>
      <c r="C22" s="31" t="s">
        <v>25</v>
      </c>
      <c r="F22" s="210"/>
      <c r="G22" s="210"/>
      <c r="H22" s="213" t="s">
        <v>26</v>
      </c>
      <c r="I22" s="215"/>
      <c r="J22" s="214"/>
      <c r="K22" s="214"/>
      <c r="L22" s="214"/>
      <c r="M22" s="214"/>
      <c r="N22" s="214">
        <f t="shared" si="9"/>
        <v>0</v>
      </c>
      <c r="O22" s="214"/>
      <c r="P22" s="214"/>
      <c r="Q22" s="214"/>
      <c r="R22" s="214"/>
      <c r="S22" s="214"/>
      <c r="T22" s="214"/>
      <c r="U22" s="214"/>
      <c r="V22" s="214">
        <f t="shared" si="10"/>
        <v>106098939.42824903</v>
      </c>
      <c r="W22" s="214">
        <f t="shared" si="9"/>
        <v>106098939.42824903</v>
      </c>
      <c r="X22" s="214">
        <f t="shared" si="9"/>
        <v>108550019.45879629</v>
      </c>
      <c r="Y22" s="214">
        <f t="shared" si="9"/>
        <v>120204693.8814939</v>
      </c>
      <c r="Z22" s="214">
        <f t="shared" si="9"/>
        <v>137282735.07457262</v>
      </c>
      <c r="AA22" s="214">
        <f t="shared" si="9"/>
        <v>161603521.50505531</v>
      </c>
      <c r="AB22" s="214">
        <f t="shared" si="9"/>
        <v>192682519.72693992</v>
      </c>
      <c r="AC22" s="214">
        <f t="shared" si="9"/>
        <v>220895021.23110455</v>
      </c>
      <c r="AD22" s="214">
        <f t="shared" si="9"/>
        <v>252192428.70848763</v>
      </c>
      <c r="AE22" s="214">
        <f t="shared" si="9"/>
        <v>289846804.05957419</v>
      </c>
      <c r="AF22" s="214">
        <f t="shared" si="9"/>
        <v>320586176.98819363</v>
      </c>
      <c r="AG22" s="214">
        <f t="shared" si="9"/>
        <v>357682781.04544759</v>
      </c>
      <c r="AH22" s="214">
        <f t="shared" si="9"/>
        <v>397976965.32674414</v>
      </c>
      <c r="AI22" s="214">
        <f t="shared" si="9"/>
        <v>438368016.0376606</v>
      </c>
      <c r="AJ22" s="214">
        <f t="shared" si="9"/>
        <v>473550859.13646662</v>
      </c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</row>
    <row r="23" spans="1:114" s="39" customFormat="1" ht="15.65" customHeight="1">
      <c r="A23" s="200"/>
      <c r="B23" s="200"/>
      <c r="F23" s="210"/>
      <c r="G23" s="210"/>
      <c r="H23" s="216" t="s">
        <v>27</v>
      </c>
      <c r="I23" s="215"/>
      <c r="J23" s="217"/>
      <c r="K23" s="217"/>
      <c r="L23" s="217"/>
      <c r="M23" s="217"/>
      <c r="N23" s="217">
        <f t="shared" ref="N23:AJ23" si="11">SUM(N20:N22)</f>
        <v>0</v>
      </c>
      <c r="O23" s="217"/>
      <c r="P23" s="217"/>
      <c r="Q23" s="217"/>
      <c r="R23" s="217"/>
      <c r="S23" s="217"/>
      <c r="T23" s="217"/>
      <c r="U23" s="217"/>
      <c r="V23" s="217">
        <f t="shared" ref="V23" si="12">SUM(V20:V22)</f>
        <v>145136794.42985868</v>
      </c>
      <c r="W23" s="217">
        <f t="shared" si="11"/>
        <v>145136794.42985868</v>
      </c>
      <c r="X23" s="217">
        <f t="shared" si="11"/>
        <v>147712419.0436511</v>
      </c>
      <c r="Y23" s="217">
        <f t="shared" si="11"/>
        <v>159775030.84397149</v>
      </c>
      <c r="Z23" s="217">
        <f t="shared" si="11"/>
        <v>177118549.12749016</v>
      </c>
      <c r="AA23" s="217">
        <f t="shared" si="11"/>
        <v>201636488.50061128</v>
      </c>
      <c r="AB23" s="217">
        <f t="shared" si="11"/>
        <v>232925811.11541757</v>
      </c>
      <c r="AC23" s="217">
        <f t="shared" si="11"/>
        <v>261376018.65332401</v>
      </c>
      <c r="AD23" s="217">
        <f t="shared" si="11"/>
        <v>292880635.06169969</v>
      </c>
      <c r="AE23" s="217">
        <f t="shared" si="11"/>
        <v>330667335.62771463</v>
      </c>
      <c r="AF23" s="217">
        <f t="shared" si="11"/>
        <v>361900161.17182356</v>
      </c>
      <c r="AG23" s="217">
        <f t="shared" si="11"/>
        <v>399402598.53357321</v>
      </c>
      <c r="AH23" s="217">
        <f t="shared" si="11"/>
        <v>439865977.88344973</v>
      </c>
      <c r="AI23" s="217">
        <f t="shared" si="11"/>
        <v>480298805.6794582</v>
      </c>
      <c r="AJ23" s="217">
        <f t="shared" si="11"/>
        <v>512511969.09973645</v>
      </c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</row>
    <row r="24" spans="1:114" s="39" customFormat="1" ht="15.65" customHeight="1">
      <c r="A24" s="200"/>
      <c r="B24" s="200"/>
      <c r="F24" s="210"/>
      <c r="G24" s="210" t="s">
        <v>28</v>
      </c>
      <c r="H24" s="211"/>
      <c r="I24" s="211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</row>
    <row r="25" spans="1:114" s="39" customFormat="1" ht="15.65" customHeight="1">
      <c r="A25" s="200"/>
      <c r="B25" s="200"/>
      <c r="F25" s="210"/>
      <c r="G25" s="210"/>
      <c r="H25" s="213" t="s">
        <v>22</v>
      </c>
      <c r="I25" s="213"/>
      <c r="J25" s="214"/>
      <c r="K25" s="214"/>
      <c r="L25" s="214"/>
      <c r="M25" s="214"/>
      <c r="N25" s="214">
        <f t="shared" ref="N25:AJ27" si="13">N80+N84+N101+N105</f>
        <v>0</v>
      </c>
      <c r="O25" s="214"/>
      <c r="P25" s="214"/>
      <c r="Q25" s="214"/>
      <c r="R25" s="214"/>
      <c r="S25" s="214"/>
      <c r="T25" s="214"/>
      <c r="U25" s="214"/>
      <c r="V25" s="214">
        <f t="shared" ref="V25:V27" si="14">V80+V84+V101+V105</f>
        <v>102089589.41125</v>
      </c>
      <c r="W25" s="214">
        <f t="shared" si="13"/>
        <v>102089589.41125</v>
      </c>
      <c r="X25" s="214">
        <f t="shared" si="13"/>
        <v>105341084.64356562</v>
      </c>
      <c r="Y25" s="214">
        <f t="shared" si="13"/>
        <v>109129188.28022411</v>
      </c>
      <c r="Z25" s="214">
        <f t="shared" si="13"/>
        <v>117642804.43054038</v>
      </c>
      <c r="AA25" s="214">
        <f t="shared" si="13"/>
        <v>126773657.75175455</v>
      </c>
      <c r="AB25" s="214">
        <f t="shared" si="13"/>
        <v>131816497.93875676</v>
      </c>
      <c r="AC25" s="214">
        <f t="shared" si="13"/>
        <v>137569319.03931662</v>
      </c>
      <c r="AD25" s="214">
        <f t="shared" si="13"/>
        <v>148833594.66966707</v>
      </c>
      <c r="AE25" s="214">
        <f t="shared" si="13"/>
        <v>160914530.28321797</v>
      </c>
      <c r="AF25" s="214">
        <f t="shared" si="13"/>
        <v>173871333.72875124</v>
      </c>
      <c r="AG25" s="214">
        <f t="shared" si="13"/>
        <v>199967505.42408571</v>
      </c>
      <c r="AH25" s="214">
        <f t="shared" si="13"/>
        <v>227071149.56733194</v>
      </c>
      <c r="AI25" s="214">
        <f t="shared" si="13"/>
        <v>243055307.91096354</v>
      </c>
      <c r="AJ25" s="214">
        <f t="shared" si="13"/>
        <v>260198317.7345084</v>
      </c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</row>
    <row r="26" spans="1:114" s="39" customFormat="1" ht="15.65" customHeight="1">
      <c r="A26" s="200"/>
      <c r="B26" s="200"/>
      <c r="F26" s="210"/>
      <c r="G26" s="210"/>
      <c r="H26" s="213" t="s">
        <v>24</v>
      </c>
      <c r="I26" s="213"/>
      <c r="J26" s="214"/>
      <c r="K26" s="214"/>
      <c r="L26" s="214"/>
      <c r="M26" s="214"/>
      <c r="N26" s="214">
        <f t="shared" si="13"/>
        <v>0</v>
      </c>
      <c r="O26" s="214"/>
      <c r="P26" s="214"/>
      <c r="Q26" s="214"/>
      <c r="R26" s="214"/>
      <c r="S26" s="214"/>
      <c r="T26" s="214"/>
      <c r="U26" s="214"/>
      <c r="V26" s="214">
        <f t="shared" si="14"/>
        <v>2600000</v>
      </c>
      <c r="W26" s="214">
        <f t="shared" si="13"/>
        <v>2600000</v>
      </c>
      <c r="X26" s="214">
        <f t="shared" si="13"/>
        <v>5302702.5</v>
      </c>
      <c r="Y26" s="214">
        <f t="shared" si="13"/>
        <v>5405405</v>
      </c>
      <c r="Z26" s="214">
        <f t="shared" si="13"/>
        <v>6081081</v>
      </c>
      <c r="AA26" s="214">
        <f t="shared" si="13"/>
        <v>4729730</v>
      </c>
      <c r="AB26" s="214">
        <f t="shared" si="13"/>
        <v>2027027</v>
      </c>
      <c r="AC26" s="214">
        <f t="shared" si="13"/>
        <v>1351351</v>
      </c>
      <c r="AD26" s="214">
        <f t="shared" si="13"/>
        <v>675675.5</v>
      </c>
      <c r="AE26" s="214">
        <f t="shared" si="13"/>
        <v>0</v>
      </c>
      <c r="AF26" s="214">
        <f t="shared" si="13"/>
        <v>0</v>
      </c>
      <c r="AG26" s="214">
        <f t="shared" si="13"/>
        <v>0</v>
      </c>
      <c r="AH26" s="214">
        <f t="shared" si="13"/>
        <v>0</v>
      </c>
      <c r="AI26" s="214">
        <f t="shared" si="13"/>
        <v>0</v>
      </c>
      <c r="AJ26" s="214">
        <f t="shared" si="13"/>
        <v>0</v>
      </c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</row>
    <row r="27" spans="1:114" s="39" customFormat="1" ht="15.65" customHeight="1">
      <c r="A27" s="200"/>
      <c r="B27" s="200"/>
      <c r="F27" s="210"/>
      <c r="G27" s="210"/>
      <c r="H27" s="213" t="s">
        <v>26</v>
      </c>
      <c r="I27" s="213"/>
      <c r="J27" s="214"/>
      <c r="K27" s="214"/>
      <c r="L27" s="214"/>
      <c r="M27" s="214"/>
      <c r="N27" s="214">
        <f t="shared" si="13"/>
        <v>0</v>
      </c>
      <c r="O27" s="214"/>
      <c r="P27" s="214"/>
      <c r="Q27" s="214"/>
      <c r="R27" s="214"/>
      <c r="S27" s="214"/>
      <c r="T27" s="214"/>
      <c r="U27" s="214"/>
      <c r="V27" s="214">
        <f t="shared" si="14"/>
        <v>177388710.58000001</v>
      </c>
      <c r="W27" s="214">
        <f t="shared" si="13"/>
        <v>177388710.58000001</v>
      </c>
      <c r="X27" s="214">
        <f t="shared" si="13"/>
        <v>184030672.92430627</v>
      </c>
      <c r="Y27" s="214">
        <f t="shared" si="13"/>
        <v>201395409.3248578</v>
      </c>
      <c r="Z27" s="214">
        <f t="shared" si="13"/>
        <v>216772688.83075914</v>
      </c>
      <c r="AA27" s="214">
        <f t="shared" si="13"/>
        <v>233325023.81831074</v>
      </c>
      <c r="AB27" s="214">
        <f t="shared" si="13"/>
        <v>253252795.60123649</v>
      </c>
      <c r="AC27" s="214">
        <f t="shared" si="13"/>
        <v>274368544.29082751</v>
      </c>
      <c r="AD27" s="214">
        <f t="shared" si="13"/>
        <v>294898406.46872103</v>
      </c>
      <c r="AE27" s="214">
        <f t="shared" si="13"/>
        <v>317243889.75210184</v>
      </c>
      <c r="AF27" s="214">
        <f t="shared" si="13"/>
        <v>341266450.72639173</v>
      </c>
      <c r="AG27" s="214">
        <f t="shared" si="13"/>
        <v>367355280.41476315</v>
      </c>
      <c r="AH27" s="214">
        <f t="shared" si="13"/>
        <v>394946366.12413013</v>
      </c>
      <c r="AI27" s="214">
        <f t="shared" si="13"/>
        <v>429083055.08631712</v>
      </c>
      <c r="AJ27" s="214">
        <f t="shared" si="13"/>
        <v>465987631.97483808</v>
      </c>
      <c r="DA27" s="199"/>
      <c r="DB27" s="199"/>
      <c r="DC27" s="199"/>
      <c r="DD27" s="199"/>
      <c r="DE27" s="199"/>
      <c r="DF27" s="199"/>
      <c r="DG27" s="199"/>
      <c r="DH27" s="199"/>
      <c r="DI27" s="199"/>
      <c r="DJ27" s="199"/>
    </row>
    <row r="28" spans="1:114" s="39" customFormat="1" ht="15.65" customHeight="1">
      <c r="A28" s="200"/>
      <c r="B28" s="200"/>
      <c r="F28" s="210"/>
      <c r="G28" s="210"/>
      <c r="H28" s="216" t="s">
        <v>27</v>
      </c>
      <c r="I28" s="215"/>
      <c r="J28" s="217"/>
      <c r="K28" s="217"/>
      <c r="L28" s="217"/>
      <c r="M28" s="217"/>
      <c r="N28" s="217">
        <f t="shared" ref="N28:AJ28" si="15">SUM(N25:N27)</f>
        <v>0</v>
      </c>
      <c r="O28" s="217"/>
      <c r="P28" s="217"/>
      <c r="Q28" s="217"/>
      <c r="R28" s="217"/>
      <c r="S28" s="217"/>
      <c r="T28" s="217"/>
      <c r="U28" s="217"/>
      <c r="V28" s="217">
        <f t="shared" ref="V28" si="16">SUM(V25:V27)</f>
        <v>282078299.99125004</v>
      </c>
      <c r="W28" s="217">
        <f t="shared" si="15"/>
        <v>282078299.99125004</v>
      </c>
      <c r="X28" s="217">
        <f t="shared" si="15"/>
        <v>294674460.06787193</v>
      </c>
      <c r="Y28" s="217">
        <f t="shared" si="15"/>
        <v>315930002.60508192</v>
      </c>
      <c r="Z28" s="217">
        <f t="shared" si="15"/>
        <v>340496574.26129949</v>
      </c>
      <c r="AA28" s="217">
        <f t="shared" si="15"/>
        <v>364828411.57006526</v>
      </c>
      <c r="AB28" s="217">
        <f t="shared" si="15"/>
        <v>387096320.53999329</v>
      </c>
      <c r="AC28" s="217">
        <f t="shared" si="15"/>
        <v>413289214.33014417</v>
      </c>
      <c r="AD28" s="217">
        <f t="shared" si="15"/>
        <v>444407676.6383881</v>
      </c>
      <c r="AE28" s="217">
        <f t="shared" si="15"/>
        <v>478158420.03531981</v>
      </c>
      <c r="AF28" s="217">
        <f t="shared" si="15"/>
        <v>515137784.45514297</v>
      </c>
      <c r="AG28" s="217">
        <f t="shared" si="15"/>
        <v>567322785.83884883</v>
      </c>
      <c r="AH28" s="217">
        <f t="shared" si="15"/>
        <v>622017515.69146204</v>
      </c>
      <c r="AI28" s="217">
        <f t="shared" si="15"/>
        <v>672138362.9972806</v>
      </c>
      <c r="AJ28" s="217">
        <f t="shared" si="15"/>
        <v>726185949.70934653</v>
      </c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</row>
    <row r="29" spans="1:114" s="39" customFormat="1" ht="15.65" customHeight="1">
      <c r="A29" s="200"/>
      <c r="B29" s="200"/>
      <c r="F29" s="210"/>
      <c r="G29" s="32" t="s">
        <v>29</v>
      </c>
      <c r="H29" s="215"/>
      <c r="I29" s="211"/>
      <c r="DA29" s="199"/>
      <c r="DB29" s="199"/>
      <c r="DC29" s="199"/>
      <c r="DD29" s="199"/>
      <c r="DE29" s="199"/>
      <c r="DF29" s="199"/>
      <c r="DG29" s="199"/>
      <c r="DH29" s="199"/>
      <c r="DI29" s="199"/>
      <c r="DJ29" s="199"/>
    </row>
    <row r="30" spans="1:114" s="39" customFormat="1">
      <c r="A30" s="200"/>
      <c r="B30" s="200"/>
      <c r="F30" s="210"/>
      <c r="G30" s="210"/>
      <c r="H30" s="215" t="s">
        <v>30</v>
      </c>
      <c r="I30" s="211"/>
      <c r="J30" s="214"/>
      <c r="K30" s="214"/>
      <c r="L30" s="214"/>
      <c r="M30" s="214"/>
      <c r="N30" s="214">
        <f t="shared" ref="N30:AJ32" si="17">N88+N109</f>
        <v>0</v>
      </c>
      <c r="O30" s="214"/>
      <c r="P30" s="214"/>
      <c r="Q30" s="214"/>
      <c r="R30" s="214"/>
      <c r="S30" s="214"/>
      <c r="T30" s="214"/>
      <c r="U30" s="214"/>
      <c r="V30" s="214">
        <f t="shared" ref="V30:V32" si="18">V88+V109</f>
        <v>-2065341.081870629</v>
      </c>
      <c r="W30" s="214">
        <f t="shared" si="17"/>
        <v>-2065341.081870629</v>
      </c>
      <c r="X30" s="214">
        <f t="shared" si="17"/>
        <v>-1419818.2931326337</v>
      </c>
      <c r="Y30" s="214">
        <f t="shared" si="17"/>
        <v>-655307.72126200458</v>
      </c>
      <c r="Z30" s="214">
        <f t="shared" si="17"/>
        <v>0</v>
      </c>
      <c r="AA30" s="214">
        <f t="shared" si="17"/>
        <v>0</v>
      </c>
      <c r="AB30" s="214">
        <f t="shared" si="17"/>
        <v>0</v>
      </c>
      <c r="AC30" s="214">
        <f t="shared" si="17"/>
        <v>0</v>
      </c>
      <c r="AD30" s="214">
        <f t="shared" si="17"/>
        <v>0</v>
      </c>
      <c r="AE30" s="214">
        <f t="shared" si="17"/>
        <v>0</v>
      </c>
      <c r="AF30" s="214">
        <f t="shared" si="17"/>
        <v>0</v>
      </c>
      <c r="AG30" s="214">
        <f t="shared" si="17"/>
        <v>0</v>
      </c>
      <c r="AH30" s="214">
        <f t="shared" si="17"/>
        <v>0</v>
      </c>
      <c r="AI30" s="214">
        <f t="shared" si="17"/>
        <v>0</v>
      </c>
      <c r="AJ30" s="214">
        <f t="shared" si="17"/>
        <v>0</v>
      </c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</row>
    <row r="31" spans="1:114" s="39" customFormat="1">
      <c r="A31" s="200"/>
      <c r="B31" s="200"/>
      <c r="F31" s="210"/>
      <c r="G31" s="210"/>
      <c r="H31" s="215" t="s">
        <v>31</v>
      </c>
      <c r="I31" s="211"/>
      <c r="J31" s="214"/>
      <c r="K31" s="214"/>
      <c r="L31" s="214"/>
      <c r="M31" s="214"/>
      <c r="N31" s="214">
        <f t="shared" si="17"/>
        <v>0</v>
      </c>
      <c r="O31" s="214"/>
      <c r="P31" s="214"/>
      <c r="Q31" s="214"/>
      <c r="R31" s="214"/>
      <c r="S31" s="214"/>
      <c r="T31" s="214"/>
      <c r="U31" s="214"/>
      <c r="V31" s="214">
        <f t="shared" si="18"/>
        <v>9620302.9550000001</v>
      </c>
      <c r="W31" s="214">
        <f t="shared" si="17"/>
        <v>9620302.9550000001</v>
      </c>
      <c r="X31" s="214">
        <f t="shared" si="17"/>
        <v>5846971.9649999999</v>
      </c>
      <c r="Y31" s="214">
        <f t="shared" si="17"/>
        <v>2397069.5549999997</v>
      </c>
      <c r="Z31" s="214">
        <f t="shared" si="17"/>
        <v>2578527.5350000001</v>
      </c>
      <c r="AA31" s="214">
        <f t="shared" si="17"/>
        <v>3425492.88</v>
      </c>
      <c r="AB31" s="214">
        <f t="shared" si="17"/>
        <v>3975712.55</v>
      </c>
      <c r="AC31" s="214">
        <f t="shared" si="17"/>
        <v>3349899.52</v>
      </c>
      <c r="AD31" s="214">
        <f t="shared" si="17"/>
        <v>2476362.71</v>
      </c>
      <c r="AE31" s="214">
        <f t="shared" si="17"/>
        <v>1230485.05</v>
      </c>
      <c r="AF31" s="214">
        <f t="shared" si="17"/>
        <v>383662.64</v>
      </c>
      <c r="AG31" s="214">
        <f t="shared" si="17"/>
        <v>529820.85</v>
      </c>
      <c r="AH31" s="214">
        <f t="shared" si="17"/>
        <v>532617.62</v>
      </c>
      <c r="AI31" s="214">
        <f t="shared" si="17"/>
        <v>429294.5</v>
      </c>
      <c r="AJ31" s="214">
        <f t="shared" si="17"/>
        <v>280387.89500000002</v>
      </c>
    </row>
    <row r="32" spans="1:114" s="39" customFormat="1">
      <c r="A32" s="200"/>
      <c r="B32" s="200"/>
      <c r="F32" s="210"/>
      <c r="G32" s="210"/>
      <c r="H32" s="215" t="s">
        <v>32</v>
      </c>
      <c r="I32" s="211"/>
      <c r="J32" s="214"/>
      <c r="K32" s="214"/>
      <c r="L32" s="214"/>
      <c r="M32" s="214"/>
      <c r="N32" s="214">
        <f t="shared" si="17"/>
        <v>0</v>
      </c>
      <c r="O32" s="214"/>
      <c r="P32" s="214"/>
      <c r="Q32" s="214"/>
      <c r="R32" s="214"/>
      <c r="S32" s="214"/>
      <c r="T32" s="214"/>
      <c r="U32" s="214"/>
      <c r="V32" s="214">
        <f t="shared" si="18"/>
        <v>103475973.8204596</v>
      </c>
      <c r="W32" s="214">
        <f>W90+W111</f>
        <v>147482125.19609216</v>
      </c>
      <c r="X32" s="214">
        <f t="shared" si="17"/>
        <v>152591886.66352832</v>
      </c>
      <c r="Y32" s="214">
        <f t="shared" si="17"/>
        <v>168020599.76506042</v>
      </c>
      <c r="Z32" s="214">
        <f t="shared" si="17"/>
        <v>188571257.97476861</v>
      </c>
      <c r="AA32" s="214">
        <f t="shared" si="17"/>
        <v>208722869.62829003</v>
      </c>
      <c r="AB32" s="214">
        <f t="shared" si="17"/>
        <v>225246218.55716929</v>
      </c>
      <c r="AC32" s="214">
        <f t="shared" si="17"/>
        <v>232235807.36207959</v>
      </c>
      <c r="AD32" s="214">
        <f t="shared" si="17"/>
        <v>238779437.39470315</v>
      </c>
      <c r="AE32" s="214">
        <f t="shared" si="17"/>
        <v>246186619.64330906</v>
      </c>
      <c r="AF32" s="214">
        <f t="shared" si="17"/>
        <v>253912285.36944157</v>
      </c>
      <c r="AG32" s="214">
        <f t="shared" si="17"/>
        <v>260074045.54227698</v>
      </c>
      <c r="AH32" s="214">
        <f t="shared" si="17"/>
        <v>264145797.22076264</v>
      </c>
      <c r="AI32" s="214">
        <f t="shared" si="17"/>
        <v>269475132.06580973</v>
      </c>
      <c r="AJ32" s="214">
        <f t="shared" si="17"/>
        <v>274987545.99499148</v>
      </c>
    </row>
    <row r="33" spans="1:114" s="39" customFormat="1">
      <c r="A33" s="200"/>
      <c r="B33" s="200"/>
      <c r="F33" s="210"/>
      <c r="G33" s="210"/>
      <c r="H33" s="216" t="s">
        <v>27</v>
      </c>
      <c r="I33" s="215"/>
      <c r="J33" s="217"/>
      <c r="K33" s="217"/>
      <c r="L33" s="217"/>
      <c r="M33" s="217"/>
      <c r="N33" s="217">
        <f t="shared" ref="N33:AJ33" si="19">SUM(N30:N32)</f>
        <v>0</v>
      </c>
      <c r="O33" s="217"/>
      <c r="P33" s="217"/>
      <c r="Q33" s="217"/>
      <c r="R33" s="217"/>
      <c r="S33" s="217"/>
      <c r="T33" s="217"/>
      <c r="U33" s="217"/>
      <c r="V33" s="217">
        <f t="shared" ref="V33" si="20">SUM(V30:V32)</f>
        <v>111030935.69358897</v>
      </c>
      <c r="W33" s="217">
        <f t="shared" si="19"/>
        <v>155037087.06922153</v>
      </c>
      <c r="X33" s="217">
        <f t="shared" si="19"/>
        <v>157019040.33539569</v>
      </c>
      <c r="Y33" s="217">
        <f t="shared" si="19"/>
        <v>169762361.59879842</v>
      </c>
      <c r="Z33" s="217">
        <f t="shared" si="19"/>
        <v>191149785.50976861</v>
      </c>
      <c r="AA33" s="217">
        <f t="shared" si="19"/>
        <v>212148362.50829002</v>
      </c>
      <c r="AB33" s="217">
        <f t="shared" si="19"/>
        <v>229221931.1071693</v>
      </c>
      <c r="AC33" s="217">
        <f t="shared" si="19"/>
        <v>235585706.8820796</v>
      </c>
      <c r="AD33" s="217">
        <f t="shared" si="19"/>
        <v>241255800.10470316</v>
      </c>
      <c r="AE33" s="217">
        <f t="shared" si="19"/>
        <v>247417104.69330907</v>
      </c>
      <c r="AF33" s="217">
        <f t="shared" si="19"/>
        <v>254295948.00944155</v>
      </c>
      <c r="AG33" s="217">
        <f t="shared" si="19"/>
        <v>260603866.39227697</v>
      </c>
      <c r="AH33" s="217">
        <f t="shared" si="19"/>
        <v>264678414.84076265</v>
      </c>
      <c r="AI33" s="217">
        <f t="shared" si="19"/>
        <v>269904426.56580973</v>
      </c>
      <c r="AJ33" s="217">
        <f t="shared" si="19"/>
        <v>275267933.88999146</v>
      </c>
    </row>
    <row r="34" spans="1:114" s="212" customFormat="1">
      <c r="A34" s="200"/>
      <c r="B34" s="200"/>
      <c r="G34" s="212" t="s">
        <v>16</v>
      </c>
      <c r="J34" s="217"/>
      <c r="K34" s="217"/>
      <c r="L34" s="217"/>
      <c r="M34" s="217"/>
      <c r="N34" s="217">
        <f t="shared" ref="N34:AJ34" si="21">N23+N28+N33</f>
        <v>0</v>
      </c>
      <c r="O34" s="217"/>
      <c r="P34" s="217"/>
      <c r="Q34" s="217"/>
      <c r="R34" s="217"/>
      <c r="S34" s="217"/>
      <c r="T34" s="217"/>
      <c r="U34" s="217"/>
      <c r="V34" s="217">
        <f t="shared" ref="V34" si="22">V23+V28+V33</f>
        <v>538246030.11469769</v>
      </c>
      <c r="W34" s="217">
        <f t="shared" si="21"/>
        <v>582252181.49033022</v>
      </c>
      <c r="X34" s="217">
        <f t="shared" si="21"/>
        <v>599405919.44691873</v>
      </c>
      <c r="Y34" s="217">
        <f t="shared" si="21"/>
        <v>645467395.0478518</v>
      </c>
      <c r="Z34" s="217">
        <f t="shared" si="21"/>
        <v>708764908.89855826</v>
      </c>
      <c r="AA34" s="217">
        <f t="shared" si="21"/>
        <v>778613262.57896662</v>
      </c>
      <c r="AB34" s="217">
        <f t="shared" si="21"/>
        <v>849244062.76258016</v>
      </c>
      <c r="AC34" s="217">
        <f t="shared" si="21"/>
        <v>910250939.86554778</v>
      </c>
      <c r="AD34" s="217">
        <f t="shared" si="21"/>
        <v>978544111.80479097</v>
      </c>
      <c r="AE34" s="217">
        <f t="shared" si="21"/>
        <v>1056242860.3563435</v>
      </c>
      <c r="AF34" s="217">
        <f t="shared" si="21"/>
        <v>1131333893.6364081</v>
      </c>
      <c r="AG34" s="217">
        <f t="shared" si="21"/>
        <v>1227329250.764699</v>
      </c>
      <c r="AH34" s="217">
        <f t="shared" si="21"/>
        <v>1326561908.4156744</v>
      </c>
      <c r="AI34" s="217">
        <f t="shared" si="21"/>
        <v>1422341595.2425485</v>
      </c>
      <c r="AJ34" s="217">
        <f t="shared" si="21"/>
        <v>1513965852.6990745</v>
      </c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</row>
    <row r="35" spans="1:114" s="39" customFormat="1">
      <c r="A35" s="200"/>
      <c r="B35" s="200"/>
    </row>
    <row r="36" spans="1:114" s="39" customFormat="1">
      <c r="A36" s="200"/>
      <c r="B36" s="200">
        <f>SUM(J36:AJ36)</f>
        <v>0</v>
      </c>
      <c r="G36" s="39" t="s">
        <v>17</v>
      </c>
      <c r="J36" s="214"/>
      <c r="K36" s="214"/>
      <c r="L36" s="214"/>
      <c r="M36" s="214"/>
      <c r="N36" s="214">
        <f t="shared" ref="N36:AJ36" si="23">N34-N112</f>
        <v>0</v>
      </c>
      <c r="O36" s="214"/>
      <c r="P36" s="214"/>
      <c r="Q36" s="214"/>
      <c r="R36" s="214"/>
      <c r="S36" s="214"/>
      <c r="T36" s="214"/>
      <c r="U36" s="214"/>
      <c r="V36" s="214">
        <f t="shared" ref="V36" si="24">V34-V112</f>
        <v>0</v>
      </c>
      <c r="W36" s="214">
        <f t="shared" si="23"/>
        <v>0</v>
      </c>
      <c r="X36" s="214">
        <f t="shared" si="23"/>
        <v>0</v>
      </c>
      <c r="Y36" s="214">
        <f t="shared" si="23"/>
        <v>0</v>
      </c>
      <c r="Z36" s="214">
        <f t="shared" si="23"/>
        <v>0</v>
      </c>
      <c r="AA36" s="214">
        <f t="shared" si="23"/>
        <v>0</v>
      </c>
      <c r="AB36" s="214">
        <f t="shared" si="23"/>
        <v>0</v>
      </c>
      <c r="AC36" s="214">
        <f t="shared" si="23"/>
        <v>0</v>
      </c>
      <c r="AD36" s="214">
        <f t="shared" si="23"/>
        <v>0</v>
      </c>
      <c r="AE36" s="214">
        <f t="shared" si="23"/>
        <v>0</v>
      </c>
      <c r="AF36" s="214">
        <f t="shared" si="23"/>
        <v>0</v>
      </c>
      <c r="AG36" s="214">
        <f t="shared" si="23"/>
        <v>0</v>
      </c>
      <c r="AH36" s="214">
        <f t="shared" si="23"/>
        <v>0</v>
      </c>
      <c r="AI36" s="214">
        <f t="shared" si="23"/>
        <v>0</v>
      </c>
      <c r="AJ36" s="214">
        <f t="shared" si="23"/>
        <v>0</v>
      </c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</row>
    <row r="37" spans="1:114" s="39" customFormat="1">
      <c r="A37" s="200"/>
      <c r="B37" s="200"/>
      <c r="T37" s="33"/>
      <c r="U37" s="33"/>
    </row>
    <row r="38" spans="1:114" s="39" customFormat="1">
      <c r="A38" s="200"/>
      <c r="B38" s="200"/>
      <c r="T38" s="33"/>
      <c r="U38" s="33"/>
    </row>
    <row r="39" spans="1:114" s="39" customFormat="1">
      <c r="A39" s="200"/>
      <c r="B39" s="200"/>
      <c r="F39" s="212" t="s">
        <v>33</v>
      </c>
      <c r="H39" s="212"/>
      <c r="I39" s="212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33"/>
      <c r="U39" s="33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</row>
    <row r="40" spans="1:114" s="39" customFormat="1">
      <c r="A40" s="200"/>
      <c r="B40" s="200"/>
      <c r="G40" s="39" t="s">
        <v>34</v>
      </c>
      <c r="H40" s="212"/>
      <c r="I40" s="212"/>
      <c r="J40" s="219"/>
      <c r="K40" s="219"/>
      <c r="L40" s="219"/>
      <c r="M40" s="219"/>
      <c r="N40" s="219">
        <f t="shared" ref="N40:AJ40" ca="1" si="25">OFFSET(RJ_EBEC,0,COLUMN(N69)-COLUMN(RJ_EBEC))</f>
        <v>0</v>
      </c>
      <c r="O40" s="219"/>
      <c r="P40" s="219"/>
      <c r="Q40" s="219"/>
      <c r="R40" s="219"/>
      <c r="S40" s="219"/>
      <c r="T40" s="219"/>
      <c r="U40" s="219"/>
      <c r="V40" s="219">
        <f t="shared" ref="V40" ca="1" si="26">OFFSET(RJ_EBEC,0,COLUMN(V69)-COLUMN(RJ_EBEC))</f>
        <v>30414575</v>
      </c>
      <c r="W40" s="219">
        <f t="shared" ca="1" si="25"/>
        <v>30414575</v>
      </c>
      <c r="X40" s="219">
        <f t="shared" ca="1" si="25"/>
        <v>30598472</v>
      </c>
      <c r="Y40" s="219">
        <f t="shared" ca="1" si="25"/>
        <v>30241264.5</v>
      </c>
      <c r="Z40" s="219">
        <f t="shared" ca="1" si="25"/>
        <v>29930226.5</v>
      </c>
      <c r="AA40" s="219">
        <f t="shared" ca="1" si="25"/>
        <v>29909271.5</v>
      </c>
      <c r="AB40" s="219">
        <f t="shared" ca="1" si="25"/>
        <v>29659828.5</v>
      </c>
      <c r="AC40" s="219">
        <f t="shared" ca="1" si="25"/>
        <v>26473740</v>
      </c>
      <c r="AD40" s="219">
        <f t="shared" ca="1" si="25"/>
        <v>24458364.5</v>
      </c>
      <c r="AE40" s="219">
        <f t="shared" ca="1" si="25"/>
        <v>26780510</v>
      </c>
      <c r="AF40" s="219">
        <f t="shared" ca="1" si="25"/>
        <v>19869136</v>
      </c>
      <c r="AG40" s="219">
        <f t="shared" ca="1" si="25"/>
        <v>11329537</v>
      </c>
      <c r="AH40" s="219">
        <f t="shared" ca="1" si="25"/>
        <v>9434125.5</v>
      </c>
      <c r="AI40" s="219">
        <f t="shared" ca="1" si="25"/>
        <v>7623207.5</v>
      </c>
      <c r="AJ40" s="219">
        <f t="shared" ca="1" si="25"/>
        <v>4666306</v>
      </c>
    </row>
    <row r="41" spans="1:114" s="39" customFormat="1">
      <c r="A41" s="200"/>
      <c r="B41" s="200"/>
      <c r="H41" s="212"/>
      <c r="I41" s="212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</row>
    <row r="42" spans="1:114" s="39" customFormat="1">
      <c r="A42" s="200"/>
      <c r="B42" s="200"/>
      <c r="H42" s="212"/>
      <c r="I42" s="212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</row>
    <row r="43" spans="1:114" s="39" customFormat="1">
      <c r="A43" s="200"/>
      <c r="B43" s="200"/>
      <c r="F43" s="212" t="s">
        <v>35</v>
      </c>
      <c r="G43" s="220"/>
      <c r="J43" s="221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1"/>
      <c r="AL43" s="221"/>
      <c r="AM43" s="221"/>
      <c r="AN43" s="221"/>
    </row>
    <row r="44" spans="1:114" s="39" customFormat="1">
      <c r="A44" s="200"/>
      <c r="B44" s="200"/>
      <c r="F44" s="213"/>
      <c r="G44" s="39" t="s">
        <v>22</v>
      </c>
      <c r="K44" s="223"/>
      <c r="L44" s="223"/>
      <c r="M44" s="223"/>
      <c r="N44" s="223">
        <f t="shared" ref="N44:AJ44" si="27">N20+N25</f>
        <v>0</v>
      </c>
      <c r="O44" s="223"/>
      <c r="P44" s="223"/>
      <c r="Q44" s="223"/>
      <c r="R44" s="223"/>
      <c r="S44" s="223"/>
      <c r="T44" s="223"/>
      <c r="U44" s="223"/>
      <c r="V44" s="223">
        <f t="shared" ref="V44" si="28">V20+V25</f>
        <v>141310716.18721563</v>
      </c>
      <c r="W44" s="223">
        <f t="shared" si="27"/>
        <v>141310716.18721563</v>
      </c>
      <c r="X44" s="223">
        <f t="shared" si="27"/>
        <v>144768424.47146255</v>
      </c>
      <c r="Y44" s="223">
        <f t="shared" si="27"/>
        <v>148761498.6600523</v>
      </c>
      <c r="Z44" s="223">
        <f t="shared" si="27"/>
        <v>157480085.36229986</v>
      </c>
      <c r="AA44" s="223">
        <f t="shared" si="27"/>
        <v>166815909.23544532</v>
      </c>
      <c r="AB44" s="223">
        <f t="shared" si="27"/>
        <v>172063719.97437882</v>
      </c>
      <c r="AC44" s="223">
        <f t="shared" si="27"/>
        <v>178021511.62686995</v>
      </c>
      <c r="AD44" s="223">
        <f t="shared" si="27"/>
        <v>189490757.80915168</v>
      </c>
      <c r="AE44" s="223">
        <f t="shared" si="27"/>
        <v>201776663.97463387</v>
      </c>
      <c r="AF44" s="223">
        <f t="shared" si="27"/>
        <v>214938437.97209841</v>
      </c>
      <c r="AG44" s="223">
        <f t="shared" si="27"/>
        <v>241239580.21936417</v>
      </c>
      <c r="AH44" s="223">
        <f t="shared" si="27"/>
        <v>268548194.91454166</v>
      </c>
      <c r="AI44" s="223">
        <f t="shared" si="27"/>
        <v>284737323.81010455</v>
      </c>
      <c r="AJ44" s="223">
        <f t="shared" si="27"/>
        <v>302085304.18558067</v>
      </c>
    </row>
    <row r="45" spans="1:114" s="39" customFormat="1">
      <c r="A45" s="200"/>
      <c r="B45" s="200"/>
      <c r="F45" s="213"/>
      <c r="G45" s="39" t="s">
        <v>36</v>
      </c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>
        <f t="shared" ref="V45:AJ45" si="29">V21+V26+V30+V31+V32</f>
        <v>113447663.91923298</v>
      </c>
      <c r="W45" s="223">
        <f t="shared" si="29"/>
        <v>157453815.29486552</v>
      </c>
      <c r="X45" s="223">
        <f t="shared" si="29"/>
        <v>162056802.59235358</v>
      </c>
      <c r="Y45" s="223">
        <f t="shared" si="29"/>
        <v>175105793.1814478</v>
      </c>
      <c r="Z45" s="223">
        <f t="shared" si="29"/>
        <v>197229399.63092667</v>
      </c>
      <c r="AA45" s="223">
        <f t="shared" si="29"/>
        <v>216868808.02015522</v>
      </c>
      <c r="AB45" s="223">
        <f t="shared" si="29"/>
        <v>231245027.46002489</v>
      </c>
      <c r="AC45" s="223">
        <f t="shared" si="29"/>
        <v>236965862.7167457</v>
      </c>
      <c r="AD45" s="223">
        <f t="shared" si="29"/>
        <v>241962518.81843063</v>
      </c>
      <c r="AE45" s="223">
        <f t="shared" si="29"/>
        <v>247375502.57003364</v>
      </c>
      <c r="AF45" s="223">
        <f t="shared" si="29"/>
        <v>254542827.94972432</v>
      </c>
      <c r="AG45" s="223">
        <f t="shared" si="29"/>
        <v>261051609.08512414</v>
      </c>
      <c r="AH45" s="223">
        <f t="shared" si="29"/>
        <v>265090382.05025852</v>
      </c>
      <c r="AI45" s="223">
        <f t="shared" si="29"/>
        <v>270153200.30846632</v>
      </c>
      <c r="AJ45" s="223">
        <f t="shared" si="29"/>
        <v>272342057.40218902</v>
      </c>
    </row>
    <row r="46" spans="1:114" s="39" customFormat="1">
      <c r="A46" s="200"/>
      <c r="B46" s="200"/>
      <c r="F46" s="213"/>
      <c r="G46" s="39" t="s">
        <v>37</v>
      </c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>
        <f t="shared" ref="V46:AJ46" si="30">V22+V27</f>
        <v>283487650.00824904</v>
      </c>
      <c r="W46" s="223">
        <f t="shared" si="30"/>
        <v>283487650.00824904</v>
      </c>
      <c r="X46" s="223">
        <f t="shared" si="30"/>
        <v>292580692.38310254</v>
      </c>
      <c r="Y46" s="223">
        <f t="shared" si="30"/>
        <v>321600103.2063517</v>
      </c>
      <c r="Z46" s="223">
        <f t="shared" si="30"/>
        <v>354055423.90533173</v>
      </c>
      <c r="AA46" s="223">
        <f t="shared" si="30"/>
        <v>394928545.32336605</v>
      </c>
      <c r="AB46" s="223">
        <f t="shared" si="30"/>
        <v>445935315.32817638</v>
      </c>
      <c r="AC46" s="223">
        <f t="shared" si="30"/>
        <v>495263565.52193207</v>
      </c>
      <c r="AD46" s="223">
        <f t="shared" si="30"/>
        <v>547090835.17720866</v>
      </c>
      <c r="AE46" s="223">
        <f t="shared" si="30"/>
        <v>607090693.81167603</v>
      </c>
      <c r="AF46" s="223">
        <f t="shared" si="30"/>
        <v>661852627.7145853</v>
      </c>
      <c r="AG46" s="223">
        <f t="shared" si="30"/>
        <v>725038061.4602108</v>
      </c>
      <c r="AH46" s="223">
        <f t="shared" si="30"/>
        <v>792923331.45087433</v>
      </c>
      <c r="AI46" s="223">
        <f t="shared" si="30"/>
        <v>867451071.12397766</v>
      </c>
      <c r="AJ46" s="223">
        <f t="shared" si="30"/>
        <v>939538491.11130476</v>
      </c>
    </row>
    <row r="47" spans="1:114" s="212" customFormat="1">
      <c r="A47" s="209"/>
      <c r="B47" s="209"/>
      <c r="G47" s="212" t="s">
        <v>16</v>
      </c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>
        <f t="shared" ref="V47" si="31">SUM(V44:V46)</f>
        <v>538246030.11469769</v>
      </c>
      <c r="W47" s="217">
        <f t="shared" ref="W47:AJ47" si="32">SUM(W44:W46)</f>
        <v>582252181.49033022</v>
      </c>
      <c r="X47" s="217">
        <f t="shared" si="32"/>
        <v>599405919.44691873</v>
      </c>
      <c r="Y47" s="217">
        <f t="shared" si="32"/>
        <v>645467395.0478518</v>
      </c>
      <c r="Z47" s="217">
        <f t="shared" si="32"/>
        <v>708764908.89855826</v>
      </c>
      <c r="AA47" s="217">
        <f t="shared" si="32"/>
        <v>778613262.57896662</v>
      </c>
      <c r="AB47" s="217">
        <f t="shared" si="32"/>
        <v>849244062.76258016</v>
      </c>
      <c r="AC47" s="217">
        <f t="shared" si="32"/>
        <v>910250939.86554766</v>
      </c>
      <c r="AD47" s="217">
        <f t="shared" si="32"/>
        <v>978544111.80479097</v>
      </c>
      <c r="AE47" s="217">
        <f t="shared" si="32"/>
        <v>1056242860.3563435</v>
      </c>
      <c r="AF47" s="217">
        <f t="shared" si="32"/>
        <v>1131333893.6364081</v>
      </c>
      <c r="AG47" s="217">
        <f t="shared" si="32"/>
        <v>1227329250.764699</v>
      </c>
      <c r="AH47" s="217">
        <f t="shared" si="32"/>
        <v>1326561908.4156744</v>
      </c>
      <c r="AI47" s="217">
        <f t="shared" si="32"/>
        <v>1422341595.2425485</v>
      </c>
      <c r="AJ47" s="217">
        <f t="shared" si="32"/>
        <v>1513965852.6990745</v>
      </c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</row>
    <row r="48" spans="1:114" s="39" customFormat="1">
      <c r="A48" s="200"/>
      <c r="B48" s="200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</row>
    <row r="49" spans="1:114" s="39" customFormat="1">
      <c r="A49" s="200"/>
      <c r="B49" s="200"/>
      <c r="G49" s="39" t="s">
        <v>22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>
        <f t="shared" ref="V49:AJ52" si="33">V44/V$47</f>
        <v>0.26253926323823135</v>
      </c>
      <c r="W49" s="33">
        <f t="shared" si="33"/>
        <v>0.24269675697138191</v>
      </c>
      <c r="X49" s="33">
        <f t="shared" si="33"/>
        <v>0.24151984452379557</v>
      </c>
      <c r="Y49" s="33">
        <f t="shared" si="33"/>
        <v>0.23047097312951625</v>
      </c>
      <c r="Z49" s="33">
        <f t="shared" si="33"/>
        <v>0.22218945010557675</v>
      </c>
      <c r="AA49" s="33">
        <f t="shared" si="33"/>
        <v>0.21424745409923829</v>
      </c>
      <c r="AB49" s="33">
        <f t="shared" si="33"/>
        <v>0.20260809291342907</v>
      </c>
      <c r="AC49" s="33">
        <f t="shared" si="33"/>
        <v>0.19557410361275249</v>
      </c>
      <c r="AD49" s="33">
        <f t="shared" si="33"/>
        <v>0.19364559606787871</v>
      </c>
      <c r="AE49" s="33">
        <f t="shared" si="33"/>
        <v>0.19103245242913236</v>
      </c>
      <c r="AF49" s="33">
        <f t="shared" si="33"/>
        <v>0.18998673970708072</v>
      </c>
      <c r="AG49" s="33">
        <f t="shared" si="33"/>
        <v>0.19655653123972852</v>
      </c>
      <c r="AH49" s="33">
        <f t="shared" si="33"/>
        <v>0.20243924781111144</v>
      </c>
      <c r="AI49" s="33">
        <f t="shared" si="33"/>
        <v>0.20018912809868925</v>
      </c>
      <c r="AJ49" s="33">
        <f t="shared" si="33"/>
        <v>0.19953244232492282</v>
      </c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212"/>
      <c r="CP49" s="212"/>
      <c r="CQ49" s="212"/>
      <c r="CR49" s="212"/>
      <c r="CS49" s="212"/>
      <c r="CT49" s="212"/>
      <c r="CU49" s="212"/>
      <c r="CV49" s="212"/>
      <c r="CW49" s="212"/>
      <c r="CX49" s="212"/>
      <c r="CY49" s="212"/>
      <c r="CZ49" s="212"/>
    </row>
    <row r="50" spans="1:114" s="39" customFormat="1">
      <c r="A50" s="200"/>
      <c r="B50" s="200"/>
      <c r="G50" s="39" t="s">
        <v>36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>
        <f t="shared" si="33"/>
        <v>0.21077287629052799</v>
      </c>
      <c r="W50" s="33">
        <f t="shared" si="33"/>
        <v>0.27042202725947267</v>
      </c>
      <c r="X50" s="33">
        <f t="shared" si="33"/>
        <v>0.27036236602715891</v>
      </c>
      <c r="Y50" s="33">
        <f t="shared" si="33"/>
        <v>0.27128526479399678</v>
      </c>
      <c r="Z50" s="33">
        <f t="shared" si="33"/>
        <v>0.27827195894535328</v>
      </c>
      <c r="AA50" s="33">
        <f t="shared" si="33"/>
        <v>0.27853212685053702</v>
      </c>
      <c r="AB50" s="33">
        <f t="shared" si="33"/>
        <v>0.27229513587388265</v>
      </c>
      <c r="AC50" s="33">
        <f t="shared" si="33"/>
        <v>0.26033025876550892</v>
      </c>
      <c r="AD50" s="33">
        <f t="shared" si="33"/>
        <v>0.24726787060438574</v>
      </c>
      <c r="AE50" s="33">
        <f t="shared" si="33"/>
        <v>0.23420324231737466</v>
      </c>
      <c r="AF50" s="33">
        <f t="shared" si="33"/>
        <v>0.22499354910295841</v>
      </c>
      <c r="AG50" s="33">
        <f t="shared" si="33"/>
        <v>0.21269892241423682</v>
      </c>
      <c r="AH50" s="33">
        <f t="shared" si="33"/>
        <v>0.19983265037879649</v>
      </c>
      <c r="AI50" s="33">
        <f t="shared" si="33"/>
        <v>0.18993552688895227</v>
      </c>
      <c r="AJ50" s="33">
        <f t="shared" si="33"/>
        <v>0.17988652578699968</v>
      </c>
    </row>
    <row r="51" spans="1:114" s="39" customFormat="1">
      <c r="A51" s="200"/>
      <c r="B51" s="200"/>
      <c r="G51" s="39" t="s">
        <v>37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>
        <f t="shared" si="33"/>
        <v>0.52668786047124061</v>
      </c>
      <c r="W51" s="33">
        <f t="shared" si="33"/>
        <v>0.48688121576914534</v>
      </c>
      <c r="X51" s="33">
        <f t="shared" si="33"/>
        <v>0.48811778944904538</v>
      </c>
      <c r="Y51" s="33">
        <f t="shared" si="33"/>
        <v>0.49824376207648696</v>
      </c>
      <c r="Z51" s="33">
        <f t="shared" si="33"/>
        <v>0.49953859094906994</v>
      </c>
      <c r="AA51" s="33">
        <f t="shared" si="33"/>
        <v>0.50722041905022464</v>
      </c>
      <c r="AB51" s="33">
        <f t="shared" si="33"/>
        <v>0.52509677121268816</v>
      </c>
      <c r="AC51" s="33">
        <f t="shared" si="33"/>
        <v>0.54409563762173863</v>
      </c>
      <c r="AD51" s="33">
        <f t="shared" si="33"/>
        <v>0.55908653332773561</v>
      </c>
      <c r="AE51" s="33">
        <f t="shared" si="33"/>
        <v>0.57476430525349298</v>
      </c>
      <c r="AF51" s="33">
        <f t="shared" si="33"/>
        <v>0.58501971118996077</v>
      </c>
      <c r="AG51" s="33">
        <f t="shared" si="33"/>
        <v>0.59074454634603468</v>
      </c>
      <c r="AH51" s="33">
        <f t="shared" si="33"/>
        <v>0.59772810181009206</v>
      </c>
      <c r="AI51" s="33">
        <f t="shared" si="33"/>
        <v>0.60987534501235852</v>
      </c>
      <c r="AJ51" s="33">
        <f t="shared" si="33"/>
        <v>0.62058103188807745</v>
      </c>
    </row>
    <row r="52" spans="1:114" s="221" customFormat="1">
      <c r="A52" s="200"/>
      <c r="B52" s="200"/>
      <c r="G52" s="212" t="s">
        <v>16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>
        <f t="shared" si="33"/>
        <v>1</v>
      </c>
      <c r="W52" s="33">
        <f t="shared" si="33"/>
        <v>1</v>
      </c>
      <c r="X52" s="33">
        <f t="shared" si="33"/>
        <v>1</v>
      </c>
      <c r="Y52" s="33">
        <f t="shared" si="33"/>
        <v>1</v>
      </c>
      <c r="Z52" s="33">
        <f t="shared" si="33"/>
        <v>1</v>
      </c>
      <c r="AA52" s="33">
        <f t="shared" si="33"/>
        <v>1</v>
      </c>
      <c r="AB52" s="33">
        <f t="shared" si="33"/>
        <v>1</v>
      </c>
      <c r="AC52" s="33">
        <f t="shared" si="33"/>
        <v>1</v>
      </c>
      <c r="AD52" s="33">
        <f t="shared" si="33"/>
        <v>1</v>
      </c>
      <c r="AE52" s="33">
        <f t="shared" si="33"/>
        <v>1</v>
      </c>
      <c r="AF52" s="33">
        <f t="shared" si="33"/>
        <v>1</v>
      </c>
      <c r="AG52" s="33">
        <f t="shared" si="33"/>
        <v>1</v>
      </c>
      <c r="AH52" s="33">
        <f t="shared" si="33"/>
        <v>1</v>
      </c>
      <c r="AI52" s="33">
        <f t="shared" si="33"/>
        <v>1</v>
      </c>
      <c r="AJ52" s="33">
        <f t="shared" si="33"/>
        <v>1</v>
      </c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</row>
    <row r="53" spans="1:114" s="221" customFormat="1">
      <c r="A53" s="200"/>
      <c r="B53" s="200"/>
      <c r="G53" s="212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</row>
    <row r="54" spans="1:114" s="221" customFormat="1">
      <c r="A54" s="200"/>
      <c r="B54" s="200"/>
      <c r="G54" s="212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</row>
    <row r="55" spans="1:114" s="221" customFormat="1">
      <c r="A55" s="200"/>
      <c r="B55" s="200"/>
      <c r="G55" s="212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</row>
    <row r="56" spans="1:114" s="221" customFormat="1">
      <c r="A56" s="200"/>
      <c r="B56" s="200"/>
      <c r="F56" s="210" t="s">
        <v>18</v>
      </c>
      <c r="G56" s="212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</row>
    <row r="57" spans="1:114">
      <c r="G57" s="215" t="s">
        <v>38</v>
      </c>
      <c r="H57" s="211"/>
      <c r="V57" s="199">
        <f t="shared" ref="V57:AJ57" si="34">V30+V31</f>
        <v>7554961.8731293716</v>
      </c>
      <c r="W57" s="199">
        <f t="shared" si="34"/>
        <v>7554961.8731293716</v>
      </c>
      <c r="X57" s="199">
        <f t="shared" si="34"/>
        <v>4427153.6718673659</v>
      </c>
      <c r="Y57" s="199">
        <f t="shared" si="34"/>
        <v>1741761.833737995</v>
      </c>
      <c r="Z57" s="199">
        <f t="shared" si="34"/>
        <v>2578527.5350000001</v>
      </c>
      <c r="AA57" s="199">
        <f t="shared" si="34"/>
        <v>3425492.88</v>
      </c>
      <c r="AB57" s="199">
        <f t="shared" si="34"/>
        <v>3975712.55</v>
      </c>
      <c r="AC57" s="199">
        <f t="shared" si="34"/>
        <v>3349899.52</v>
      </c>
      <c r="AD57" s="199">
        <f t="shared" si="34"/>
        <v>2476362.71</v>
      </c>
      <c r="AE57" s="199">
        <f t="shared" si="34"/>
        <v>1230485.05</v>
      </c>
      <c r="AF57" s="199">
        <f t="shared" si="34"/>
        <v>383662.64</v>
      </c>
      <c r="AG57" s="199">
        <f t="shared" si="34"/>
        <v>529820.85</v>
      </c>
      <c r="AH57" s="199">
        <f t="shared" si="34"/>
        <v>532617.62</v>
      </c>
      <c r="AI57" s="199">
        <f t="shared" si="34"/>
        <v>429294.5</v>
      </c>
      <c r="AJ57" s="199">
        <f t="shared" si="34"/>
        <v>280387.89500000002</v>
      </c>
    </row>
    <row r="58" spans="1:114" s="221" customFormat="1">
      <c r="A58" s="200"/>
      <c r="B58" s="200"/>
      <c r="G58" s="215" t="s">
        <v>39</v>
      </c>
      <c r="H58" s="211"/>
      <c r="K58" s="33"/>
      <c r="L58" s="33"/>
      <c r="M58" s="33"/>
      <c r="N58" s="33"/>
      <c r="O58" s="33"/>
      <c r="P58" s="34"/>
      <c r="Q58" s="34"/>
      <c r="R58" s="34"/>
      <c r="S58" s="34"/>
      <c r="T58" s="34"/>
      <c r="U58" s="34"/>
      <c r="V58" s="34">
        <f t="shared" ref="V58:AJ58" si="35">V32</f>
        <v>103475973.8204596</v>
      </c>
      <c r="W58" s="34">
        <f t="shared" si="35"/>
        <v>147482125.19609216</v>
      </c>
      <c r="X58" s="34">
        <f t="shared" si="35"/>
        <v>152591886.66352832</v>
      </c>
      <c r="Y58" s="34">
        <f t="shared" si="35"/>
        <v>168020599.76506042</v>
      </c>
      <c r="Z58" s="34">
        <f t="shared" si="35"/>
        <v>188571257.97476861</v>
      </c>
      <c r="AA58" s="34">
        <f t="shared" si="35"/>
        <v>208722869.62829003</v>
      </c>
      <c r="AB58" s="34">
        <f t="shared" si="35"/>
        <v>225246218.55716929</v>
      </c>
      <c r="AC58" s="34">
        <f t="shared" si="35"/>
        <v>232235807.36207959</v>
      </c>
      <c r="AD58" s="34">
        <f t="shared" si="35"/>
        <v>238779437.39470315</v>
      </c>
      <c r="AE58" s="34">
        <f t="shared" si="35"/>
        <v>246186619.64330906</v>
      </c>
      <c r="AF58" s="34">
        <f t="shared" si="35"/>
        <v>253912285.36944157</v>
      </c>
      <c r="AG58" s="34">
        <f t="shared" si="35"/>
        <v>260074045.54227698</v>
      </c>
      <c r="AH58" s="34">
        <f t="shared" si="35"/>
        <v>264145797.22076264</v>
      </c>
      <c r="AI58" s="34">
        <f t="shared" si="35"/>
        <v>269475132.06580973</v>
      </c>
      <c r="AJ58" s="34">
        <f t="shared" si="35"/>
        <v>274987545.99499148</v>
      </c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</row>
    <row r="59" spans="1:114" s="221" customFormat="1">
      <c r="A59" s="200"/>
      <c r="B59" s="200"/>
      <c r="G59" s="199" t="s">
        <v>40</v>
      </c>
      <c r="H59" s="199"/>
      <c r="K59" s="33"/>
      <c r="L59" s="33"/>
      <c r="M59" s="33"/>
      <c r="N59" s="33"/>
      <c r="O59" s="33"/>
      <c r="P59" s="199"/>
      <c r="Q59" s="199"/>
      <c r="R59" s="199"/>
      <c r="S59" s="199"/>
      <c r="T59" s="199"/>
      <c r="U59" s="199"/>
      <c r="V59" s="199">
        <f t="shared" ref="V59:AJ59" si="36">SUMIF(V246:V248,"&gt;0")</f>
        <v>0</v>
      </c>
      <c r="W59" s="199">
        <f t="shared" si="36"/>
        <v>0</v>
      </c>
      <c r="X59" s="199">
        <f t="shared" si="36"/>
        <v>0</v>
      </c>
      <c r="Y59" s="199">
        <f t="shared" si="36"/>
        <v>20205533.115104258</v>
      </c>
      <c r="Z59" s="199">
        <f t="shared" si="36"/>
        <v>38405116.058516905</v>
      </c>
      <c r="AA59" s="199">
        <f t="shared" si="36"/>
        <v>62895032.996738181</v>
      </c>
      <c r="AB59" s="199">
        <f t="shared" si="36"/>
        <v>95570529.875585735</v>
      </c>
      <c r="AC59" s="199">
        <f t="shared" si="36"/>
        <v>132933388.99466863</v>
      </c>
      <c r="AD59" s="199">
        <f t="shared" si="36"/>
        <v>169405674.71388716</v>
      </c>
      <c r="AE59" s="199">
        <f t="shared" si="36"/>
        <v>205782107.58013207</v>
      </c>
      <c r="AF59" s="199">
        <f t="shared" si="36"/>
        <v>245813894.32261118</v>
      </c>
      <c r="AG59" s="199">
        <f t="shared" si="36"/>
        <v>288972631.44389772</v>
      </c>
      <c r="AH59" s="199">
        <f t="shared" si="36"/>
        <v>331203879.2846725</v>
      </c>
      <c r="AI59" s="199">
        <f t="shared" si="36"/>
        <v>380217490.68934256</v>
      </c>
      <c r="AJ59" s="199">
        <f t="shared" si="36"/>
        <v>431433942.81687993</v>
      </c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</row>
    <row r="60" spans="1:114" s="221" customFormat="1">
      <c r="A60" s="200"/>
      <c r="B60" s="200"/>
      <c r="G60" s="199" t="s">
        <v>41</v>
      </c>
      <c r="H60" s="224"/>
      <c r="K60" s="33"/>
      <c r="L60" s="33"/>
      <c r="M60" s="33"/>
      <c r="N60" s="33"/>
      <c r="O60" s="33"/>
      <c r="P60" s="225"/>
      <c r="Q60" s="225"/>
      <c r="R60" s="225"/>
      <c r="S60" s="225"/>
      <c r="T60" s="225"/>
      <c r="U60" s="225"/>
      <c r="V60" s="225">
        <f t="shared" ref="V60:AJ60" si="37">V23+V28-V59</f>
        <v>427215094.42110872</v>
      </c>
      <c r="W60" s="225">
        <f t="shared" si="37"/>
        <v>427215094.42110872</v>
      </c>
      <c r="X60" s="225">
        <f t="shared" si="37"/>
        <v>442386879.11152303</v>
      </c>
      <c r="Y60" s="225">
        <f t="shared" si="37"/>
        <v>455499500.33394915</v>
      </c>
      <c r="Z60" s="225">
        <f t="shared" si="37"/>
        <v>479210007.33027273</v>
      </c>
      <c r="AA60" s="225">
        <f t="shared" si="37"/>
        <v>503569867.07393837</v>
      </c>
      <c r="AB60" s="225">
        <f t="shared" si="37"/>
        <v>524451601.77982515</v>
      </c>
      <c r="AC60" s="225">
        <f t="shared" si="37"/>
        <v>541731843.98879957</v>
      </c>
      <c r="AD60" s="225">
        <f t="shared" si="37"/>
        <v>567882636.98620057</v>
      </c>
      <c r="AE60" s="225">
        <f t="shared" si="37"/>
        <v>603043648.08290243</v>
      </c>
      <c r="AF60" s="225">
        <f t="shared" si="37"/>
        <v>631224051.30435526</v>
      </c>
      <c r="AG60" s="225">
        <f t="shared" si="37"/>
        <v>677752752.92852426</v>
      </c>
      <c r="AH60" s="225">
        <f t="shared" si="37"/>
        <v>730679614.29023933</v>
      </c>
      <c r="AI60" s="225">
        <f t="shared" si="37"/>
        <v>772219677.98739624</v>
      </c>
      <c r="AJ60" s="225">
        <f t="shared" si="37"/>
        <v>807263975.992203</v>
      </c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</row>
    <row r="61" spans="1:114" s="221" customFormat="1">
      <c r="A61" s="200"/>
      <c r="B61" s="200"/>
      <c r="G61" s="202" t="s">
        <v>16</v>
      </c>
      <c r="K61" s="33"/>
      <c r="L61" s="33"/>
      <c r="M61" s="33"/>
      <c r="N61" s="33"/>
      <c r="O61" s="33"/>
      <c r="P61" s="35"/>
      <c r="Q61" s="35"/>
      <c r="R61" s="35"/>
      <c r="S61" s="35"/>
      <c r="T61" s="35"/>
      <c r="U61" s="35"/>
      <c r="V61" s="35">
        <f t="shared" ref="V61:AJ61" si="38">SUM(V57:V60)</f>
        <v>538246030.11469769</v>
      </c>
      <c r="W61" s="35">
        <f t="shared" si="38"/>
        <v>582252181.49033022</v>
      </c>
      <c r="X61" s="35">
        <f t="shared" si="38"/>
        <v>599405919.44691873</v>
      </c>
      <c r="Y61" s="35">
        <f t="shared" si="38"/>
        <v>645467395.0478518</v>
      </c>
      <c r="Z61" s="35">
        <f t="shared" si="38"/>
        <v>708764908.89855826</v>
      </c>
      <c r="AA61" s="35">
        <f t="shared" si="38"/>
        <v>778613262.57896662</v>
      </c>
      <c r="AB61" s="35">
        <f t="shared" si="38"/>
        <v>849244062.76258016</v>
      </c>
      <c r="AC61" s="35">
        <f t="shared" si="38"/>
        <v>910250939.86554778</v>
      </c>
      <c r="AD61" s="35">
        <f t="shared" si="38"/>
        <v>978544111.80479085</v>
      </c>
      <c r="AE61" s="35">
        <f t="shared" si="38"/>
        <v>1056242860.3563435</v>
      </c>
      <c r="AF61" s="35">
        <f t="shared" si="38"/>
        <v>1131333893.6364079</v>
      </c>
      <c r="AG61" s="35">
        <f t="shared" si="38"/>
        <v>1227329250.764699</v>
      </c>
      <c r="AH61" s="35">
        <f t="shared" si="38"/>
        <v>1326561908.4156744</v>
      </c>
      <c r="AI61" s="35">
        <f t="shared" si="38"/>
        <v>1422341595.2425485</v>
      </c>
      <c r="AJ61" s="35">
        <f t="shared" si="38"/>
        <v>1513965852.6990743</v>
      </c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</row>
    <row r="62" spans="1:114" s="221" customFormat="1">
      <c r="A62" s="200"/>
      <c r="B62" s="200"/>
      <c r="G62" s="212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</row>
    <row r="63" spans="1:114" s="221" customFormat="1">
      <c r="A63" s="200"/>
      <c r="B63" s="200">
        <f>SUM(P63:AJ63)</f>
        <v>0</v>
      </c>
      <c r="G63" s="39" t="s">
        <v>17</v>
      </c>
      <c r="K63" s="33"/>
      <c r="L63" s="33"/>
      <c r="M63" s="33"/>
      <c r="N63" s="33"/>
      <c r="O63" s="33"/>
      <c r="P63" s="34"/>
      <c r="Q63" s="34"/>
      <c r="R63" s="34"/>
      <c r="S63" s="34"/>
      <c r="T63" s="34"/>
      <c r="U63" s="34"/>
      <c r="V63" s="34">
        <f t="shared" ref="V63:AJ63" si="39">V47-V61</f>
        <v>0</v>
      </c>
      <c r="W63" s="34">
        <f t="shared" si="39"/>
        <v>0</v>
      </c>
      <c r="X63" s="34">
        <f t="shared" si="39"/>
        <v>0</v>
      </c>
      <c r="Y63" s="34">
        <f t="shared" si="39"/>
        <v>0</v>
      </c>
      <c r="Z63" s="34">
        <f t="shared" si="39"/>
        <v>0</v>
      </c>
      <c r="AA63" s="34">
        <f t="shared" si="39"/>
        <v>0</v>
      </c>
      <c r="AB63" s="34">
        <f t="shared" si="39"/>
        <v>0</v>
      </c>
      <c r="AC63" s="34">
        <f t="shared" si="39"/>
        <v>0</v>
      </c>
      <c r="AD63" s="34">
        <f t="shared" si="39"/>
        <v>0</v>
      </c>
      <c r="AE63" s="34">
        <f t="shared" si="39"/>
        <v>0</v>
      </c>
      <c r="AF63" s="34">
        <f t="shared" si="39"/>
        <v>0</v>
      </c>
      <c r="AG63" s="34">
        <f t="shared" si="39"/>
        <v>0</v>
      </c>
      <c r="AH63" s="34">
        <f t="shared" si="39"/>
        <v>0</v>
      </c>
      <c r="AI63" s="34">
        <f t="shared" si="39"/>
        <v>0</v>
      </c>
      <c r="AJ63" s="34">
        <f t="shared" si="39"/>
        <v>0</v>
      </c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</row>
    <row r="64" spans="1:114" s="221" customFormat="1">
      <c r="A64" s="200"/>
      <c r="B64" s="200"/>
      <c r="G64" s="212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</row>
    <row r="65" spans="1:114" s="39" customFormat="1" ht="31.25">
      <c r="A65" s="209"/>
      <c r="B65" s="209"/>
      <c r="C65" s="226" t="s">
        <v>42</v>
      </c>
      <c r="D65" s="227" t="s">
        <v>43</v>
      </c>
      <c r="E65" s="228" t="s">
        <v>44</v>
      </c>
    </row>
    <row r="66" spans="1:114" s="39" customFormat="1">
      <c r="A66" s="209"/>
      <c r="B66" s="209"/>
      <c r="C66" s="215"/>
      <c r="D66" s="229" t="s">
        <v>45</v>
      </c>
      <c r="E66" s="229" t="s">
        <v>45</v>
      </c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1"/>
      <c r="CZ66" s="221"/>
    </row>
    <row r="67" spans="1:114" s="39" customFormat="1">
      <c r="A67" s="209"/>
      <c r="B67" s="209"/>
      <c r="C67" s="215"/>
      <c r="D67" s="213" t="s">
        <v>22</v>
      </c>
      <c r="E67" s="215" t="s">
        <v>46</v>
      </c>
      <c r="T67" s="214"/>
    </row>
    <row r="68" spans="1:114" s="39" customFormat="1">
      <c r="A68" s="209"/>
      <c r="B68" s="209"/>
      <c r="C68" s="215"/>
      <c r="D68" s="213" t="s">
        <v>36</v>
      </c>
      <c r="E68" s="230" t="s">
        <v>47</v>
      </c>
      <c r="H68" s="212"/>
      <c r="I68" s="212"/>
      <c r="K68" s="218"/>
      <c r="L68" s="218"/>
      <c r="M68" s="219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</row>
    <row r="69" spans="1:114" s="39" customFormat="1">
      <c r="A69" s="209"/>
      <c r="B69" s="209"/>
      <c r="C69" s="231"/>
      <c r="D69" s="232" t="s">
        <v>37</v>
      </c>
      <c r="E69" s="231"/>
      <c r="F69" s="206" t="s">
        <v>8</v>
      </c>
      <c r="G69" s="207"/>
      <c r="H69" s="207"/>
      <c r="I69" s="207"/>
      <c r="J69" s="207">
        <v>2004</v>
      </c>
      <c r="K69" s="207">
        <v>2005</v>
      </c>
      <c r="L69" s="207">
        <v>2006</v>
      </c>
      <c r="M69" s="207">
        <v>2007</v>
      </c>
      <c r="N69" s="207">
        <v>2008</v>
      </c>
      <c r="O69" s="207">
        <v>2009</v>
      </c>
      <c r="P69" s="207">
        <v>2010</v>
      </c>
      <c r="Q69" s="207">
        <v>2011</v>
      </c>
      <c r="R69" s="207">
        <v>2012</v>
      </c>
      <c r="S69" s="207">
        <v>2013</v>
      </c>
      <c r="T69" s="207">
        <v>2014</v>
      </c>
      <c r="U69" s="207">
        <v>2015</v>
      </c>
      <c r="V69" s="207">
        <v>2016</v>
      </c>
      <c r="W69" s="207">
        <v>2017</v>
      </c>
      <c r="X69" s="207">
        <v>2018</v>
      </c>
      <c r="Y69" s="207">
        <v>2019</v>
      </c>
      <c r="Z69" s="207">
        <v>2020</v>
      </c>
      <c r="AA69" s="207">
        <v>2021</v>
      </c>
      <c r="AB69" s="207">
        <v>2022</v>
      </c>
      <c r="AC69" s="207">
        <v>2023</v>
      </c>
      <c r="AD69" s="207">
        <v>2024</v>
      </c>
      <c r="AE69" s="207">
        <v>2025</v>
      </c>
      <c r="AF69" s="207">
        <v>2026</v>
      </c>
      <c r="AG69" s="207">
        <v>2027</v>
      </c>
      <c r="AH69" s="207">
        <v>2028</v>
      </c>
      <c r="AI69" s="207">
        <v>2029</v>
      </c>
      <c r="AJ69" s="207">
        <v>2030</v>
      </c>
    </row>
    <row r="70" spans="1:114" s="39" customFormat="1">
      <c r="A70" s="209"/>
      <c r="B70" s="209"/>
      <c r="D70" s="213"/>
      <c r="E70" s="215"/>
      <c r="F70" s="210" t="s">
        <v>18</v>
      </c>
      <c r="G70" s="211"/>
      <c r="H70" s="211"/>
      <c r="I70" s="211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</row>
    <row r="71" spans="1:114" s="39" customFormat="1">
      <c r="A71" s="209"/>
      <c r="B71" s="209"/>
      <c r="C71" s="233"/>
      <c r="D71" s="213"/>
      <c r="E71" s="215"/>
      <c r="F71" s="210"/>
      <c r="G71" s="210" t="s">
        <v>48</v>
      </c>
      <c r="H71" s="211"/>
      <c r="I71" s="211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</row>
    <row r="72" spans="1:114" s="39" customFormat="1">
      <c r="A72" s="209"/>
      <c r="B72" s="209"/>
      <c r="C72" s="233" t="s">
        <v>49</v>
      </c>
      <c r="D72" s="213" t="s">
        <v>22</v>
      </c>
      <c r="E72" s="230" t="s">
        <v>47</v>
      </c>
      <c r="F72" s="210"/>
      <c r="G72" s="210"/>
      <c r="H72" s="213" t="s">
        <v>22</v>
      </c>
      <c r="I72" s="213"/>
      <c r="J72" s="199"/>
      <c r="K72" s="199"/>
      <c r="L72" s="199"/>
      <c r="M72" s="199"/>
      <c r="N72" s="199">
        <f>SUMIF($E$191:$E$281,$C72,N$191:N$281)+SUMIF($E$127:$E$150,$C72,N$127:N$150)</f>
        <v>0</v>
      </c>
      <c r="O72" s="199"/>
      <c r="P72" s="199"/>
      <c r="Q72" s="199">
        <f t="shared" ref="Q72:AF74" si="40">SUMIF($E$191:$E$281,$C72,Q$191:Q$281)+SUMIF($E$127:$E$150,$C72,Q$127:Q$150)</f>
        <v>0</v>
      </c>
      <c r="R72" s="199">
        <f t="shared" si="40"/>
        <v>0</v>
      </c>
      <c r="S72" s="199">
        <f t="shared" si="40"/>
        <v>0</v>
      </c>
      <c r="T72" s="199">
        <f t="shared" si="40"/>
        <v>0</v>
      </c>
      <c r="U72" s="199">
        <f t="shared" si="40"/>
        <v>0</v>
      </c>
      <c r="V72" s="199">
        <f t="shared" si="40"/>
        <v>39118641.5</v>
      </c>
      <c r="W72" s="199">
        <f t="shared" si="40"/>
        <v>39118641.5</v>
      </c>
      <c r="X72" s="199">
        <f t="shared" si="40"/>
        <v>39119884</v>
      </c>
      <c r="Y72" s="199">
        <f t="shared" si="40"/>
        <v>39119884</v>
      </c>
      <c r="Z72" s="199">
        <f t="shared" si="40"/>
        <v>39119884</v>
      </c>
      <c r="AA72" s="199">
        <f t="shared" si="40"/>
        <v>39119884</v>
      </c>
      <c r="AB72" s="199">
        <f t="shared" si="40"/>
        <v>39119884</v>
      </c>
      <c r="AC72" s="199">
        <f t="shared" si="40"/>
        <v>39119884</v>
      </c>
      <c r="AD72" s="199">
        <f t="shared" si="40"/>
        <v>39119884</v>
      </c>
      <c r="AE72" s="199">
        <f t="shared" si="40"/>
        <v>39119884</v>
      </c>
      <c r="AF72" s="199">
        <f t="shared" si="40"/>
        <v>39119884</v>
      </c>
      <c r="AG72" s="199">
        <f t="shared" ref="AA72:AJ74" si="41">SUMIF($E$191:$E$281,$C72,AG$191:AG$281)+SUMIF($E$127:$E$150,$C72,AG$127:AG$150)</f>
        <v>39119884</v>
      </c>
      <c r="AH72" s="199">
        <f t="shared" si="41"/>
        <v>39119884</v>
      </c>
      <c r="AI72" s="199">
        <f t="shared" si="41"/>
        <v>39119884</v>
      </c>
      <c r="AJ72" s="199">
        <f t="shared" si="41"/>
        <v>39119884</v>
      </c>
    </row>
    <row r="73" spans="1:114" s="39" customFormat="1">
      <c r="A73" s="209"/>
      <c r="B73" s="209"/>
      <c r="C73" s="233" t="s">
        <v>50</v>
      </c>
      <c r="D73" s="213" t="s">
        <v>36</v>
      </c>
      <c r="E73" s="230" t="s">
        <v>47</v>
      </c>
      <c r="F73" s="210"/>
      <c r="G73" s="210"/>
      <c r="H73" s="213" t="s">
        <v>24</v>
      </c>
      <c r="I73" s="215"/>
      <c r="J73" s="199"/>
      <c r="K73" s="199"/>
      <c r="L73" s="199"/>
      <c r="M73" s="199"/>
      <c r="N73" s="199">
        <f>SUMIF($E$191:$E$281,$C73,N$191:N$281)+SUMIF($E$127:$E$150,$C73,N$127:N$150)</f>
        <v>0</v>
      </c>
      <c r="O73" s="199"/>
      <c r="P73" s="199"/>
      <c r="Q73" s="199">
        <f t="shared" si="40"/>
        <v>0</v>
      </c>
      <c r="R73" s="199">
        <f t="shared" si="40"/>
        <v>0</v>
      </c>
      <c r="S73" s="199">
        <f t="shared" si="40"/>
        <v>0</v>
      </c>
      <c r="T73" s="199">
        <f t="shared" si="40"/>
        <v>0</v>
      </c>
      <c r="U73" s="199">
        <f t="shared" si="40"/>
        <v>0</v>
      </c>
      <c r="V73" s="199">
        <f t="shared" si="40"/>
        <v>5213696.2580249375</v>
      </c>
      <c r="W73" s="199">
        <f t="shared" si="40"/>
        <v>5213696.2580249375</v>
      </c>
      <c r="X73" s="199">
        <f t="shared" si="40"/>
        <v>4948756.01498284</v>
      </c>
      <c r="Y73" s="199">
        <f t="shared" si="40"/>
        <v>4886782.5976322209</v>
      </c>
      <c r="Z73" s="199">
        <f t="shared" si="40"/>
        <v>4885315.7187902685</v>
      </c>
      <c r="AA73" s="199">
        <f t="shared" si="41"/>
        <v>4876031.2306554671</v>
      </c>
      <c r="AB73" s="199">
        <f t="shared" si="41"/>
        <v>4872100.5835110657</v>
      </c>
      <c r="AC73" s="199">
        <f t="shared" si="41"/>
        <v>4900905.4181771781</v>
      </c>
      <c r="AD73" s="199">
        <f t="shared" si="41"/>
        <v>4931948.6319046523</v>
      </c>
      <c r="AE73" s="199">
        <f t="shared" si="41"/>
        <v>4890346.5086292271</v>
      </c>
      <c r="AF73" s="199">
        <f t="shared" si="41"/>
        <v>5137226.4489119872</v>
      </c>
      <c r="AG73" s="199">
        <f t="shared" si="41"/>
        <v>5584969.1417591581</v>
      </c>
      <c r="AH73" s="199">
        <f t="shared" si="41"/>
        <v>5996936.3512550388</v>
      </c>
      <c r="AI73" s="199">
        <f t="shared" si="41"/>
        <v>6245710.0939116422</v>
      </c>
      <c r="AJ73" s="199">
        <f t="shared" si="41"/>
        <v>3319833.6061091665</v>
      </c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</row>
    <row r="74" spans="1:114" s="39" customFormat="1">
      <c r="A74" s="200"/>
      <c r="B74" s="200"/>
      <c r="C74" s="233" t="s">
        <v>51</v>
      </c>
      <c r="D74" s="213" t="s">
        <v>37</v>
      </c>
      <c r="E74" s="230" t="s">
        <v>47</v>
      </c>
      <c r="F74" s="210"/>
      <c r="G74" s="210"/>
      <c r="H74" s="213" t="s">
        <v>26</v>
      </c>
      <c r="I74" s="215"/>
      <c r="J74" s="199"/>
      <c r="K74" s="199"/>
      <c r="L74" s="199"/>
      <c r="M74" s="199"/>
      <c r="N74" s="199">
        <f>SUMIF($E$191:$E$281,$C74,N$191:N$281)+SUMIF($E$127:$E$150,$C74,N$127:N$150)</f>
        <v>0</v>
      </c>
      <c r="O74" s="199"/>
      <c r="P74" s="199"/>
      <c r="Q74" s="199">
        <f t="shared" si="40"/>
        <v>0</v>
      </c>
      <c r="R74" s="199">
        <f t="shared" si="40"/>
        <v>0</v>
      </c>
      <c r="S74" s="199">
        <f t="shared" si="40"/>
        <v>0</v>
      </c>
      <c r="T74" s="199">
        <f t="shared" si="40"/>
        <v>0</v>
      </c>
      <c r="U74" s="199">
        <f t="shared" si="40"/>
        <v>0</v>
      </c>
      <c r="V74" s="199">
        <f t="shared" si="40"/>
        <v>137264825.33657834</v>
      </c>
      <c r="W74" s="199">
        <f t="shared" si="40"/>
        <v>137264825.33657834</v>
      </c>
      <c r="X74" s="199">
        <f t="shared" si="40"/>
        <v>139798147.4232384</v>
      </c>
      <c r="Y74" s="199">
        <f t="shared" si="40"/>
        <v>135798086.42326918</v>
      </c>
      <c r="Z74" s="199">
        <f t="shared" si="40"/>
        <v>134389169.81874472</v>
      </c>
      <c r="AA74" s="199">
        <f t="shared" si="41"/>
        <v>134027565.08533876</v>
      </c>
      <c r="AB74" s="199">
        <f t="shared" si="41"/>
        <v>131872203.73713765</v>
      </c>
      <c r="AC74" s="199">
        <f t="shared" si="41"/>
        <v>122185952.46145156</v>
      </c>
      <c r="AD74" s="199">
        <f t="shared" si="41"/>
        <v>115154716.16362417</v>
      </c>
      <c r="AE74" s="199">
        <f t="shared" si="41"/>
        <v>115169302.00184061</v>
      </c>
      <c r="AF74" s="199">
        <f t="shared" si="41"/>
        <v>105315909.56193376</v>
      </c>
      <c r="AG74" s="199">
        <f t="shared" si="41"/>
        <v>96241450.227188826</v>
      </c>
      <c r="AH74" s="199">
        <f t="shared" si="41"/>
        <v>91679999.923146173</v>
      </c>
      <c r="AI74" s="199">
        <f t="shared" si="41"/>
        <v>86759502.767402619</v>
      </c>
      <c r="AJ74" s="199">
        <f t="shared" si="41"/>
        <v>74863584.509410739</v>
      </c>
    </row>
    <row r="75" spans="1:114" s="39" customFormat="1">
      <c r="A75" s="200"/>
      <c r="B75" s="200"/>
      <c r="C75" s="233"/>
      <c r="D75" s="213"/>
      <c r="E75" s="230"/>
      <c r="F75" s="210"/>
      <c r="G75" s="210" t="s">
        <v>52</v>
      </c>
      <c r="H75" s="211"/>
      <c r="I75" s="211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</row>
    <row r="76" spans="1:114" s="39" customFormat="1">
      <c r="A76" s="200"/>
      <c r="B76" s="200"/>
      <c r="C76" s="233" t="s">
        <v>53</v>
      </c>
      <c r="D76" s="213" t="s">
        <v>22</v>
      </c>
      <c r="E76" s="230" t="s">
        <v>47</v>
      </c>
      <c r="F76" s="210"/>
      <c r="G76" s="210"/>
      <c r="H76" s="213" t="s">
        <v>22</v>
      </c>
      <c r="I76" s="211"/>
      <c r="J76" s="199"/>
      <c r="K76" s="199"/>
      <c r="L76" s="199"/>
      <c r="M76" s="199"/>
      <c r="N76" s="199">
        <f>SUMIF($E$191:$E$281,$C76,N$191:N$281)+SUMIF($E$127:$E$150,$C76,N$127:N$150)</f>
        <v>0</v>
      </c>
      <c r="O76" s="199"/>
      <c r="P76" s="199"/>
      <c r="Q76" s="199">
        <f t="shared" ref="Q76:AF78" si="42">SUMIF($E$191:$E$281,$C76,Q$191:Q$281)+SUMIF($E$127:$E$150,$C76,Q$127:Q$150)</f>
        <v>0</v>
      </c>
      <c r="R76" s="199">
        <f t="shared" si="42"/>
        <v>0</v>
      </c>
      <c r="S76" s="199">
        <f t="shared" si="42"/>
        <v>0</v>
      </c>
      <c r="T76" s="199">
        <f t="shared" si="42"/>
        <v>0</v>
      </c>
      <c r="U76" s="199">
        <f t="shared" si="42"/>
        <v>0</v>
      </c>
      <c r="V76" s="199">
        <f t="shared" si="42"/>
        <v>102485.2759656405</v>
      </c>
      <c r="W76" s="199">
        <f t="shared" si="42"/>
        <v>102485.2759656405</v>
      </c>
      <c r="X76" s="199">
        <f t="shared" si="42"/>
        <v>307455.82789692149</v>
      </c>
      <c r="Y76" s="199">
        <f t="shared" si="42"/>
        <v>512426.37982820248</v>
      </c>
      <c r="Z76" s="199">
        <f t="shared" si="42"/>
        <v>717396.93175948341</v>
      </c>
      <c r="AA76" s="199">
        <f t="shared" si="42"/>
        <v>922367.48369076452</v>
      </c>
      <c r="AB76" s="199">
        <f t="shared" si="42"/>
        <v>1127338.0356220454</v>
      </c>
      <c r="AC76" s="199">
        <f t="shared" si="42"/>
        <v>1332308.5875533265</v>
      </c>
      <c r="AD76" s="199">
        <f t="shared" si="42"/>
        <v>1537279.1394846074</v>
      </c>
      <c r="AE76" s="199">
        <f t="shared" si="42"/>
        <v>1742249.6914158885</v>
      </c>
      <c r="AF76" s="199">
        <f t="shared" si="42"/>
        <v>1947220.2433471696</v>
      </c>
      <c r="AG76" s="199">
        <f t="shared" ref="AA76:AJ78" si="43">SUMIF($E$191:$E$281,$C76,AG$191:AG$281)+SUMIF($E$127:$E$150,$C76,AG$127:AG$150)</f>
        <v>2152190.7952784505</v>
      </c>
      <c r="AH76" s="199">
        <f t="shared" si="43"/>
        <v>2357161.347209732</v>
      </c>
      <c r="AI76" s="199">
        <f t="shared" si="43"/>
        <v>2562131.8991410127</v>
      </c>
      <c r="AJ76" s="199">
        <f t="shared" si="43"/>
        <v>2767102.4510722943</v>
      </c>
    </row>
    <row r="77" spans="1:114" s="39" customFormat="1">
      <c r="A77" s="200"/>
      <c r="B77" s="200"/>
      <c r="C77" s="233" t="s">
        <v>54</v>
      </c>
      <c r="D77" s="213" t="s">
        <v>36</v>
      </c>
      <c r="E77" s="230" t="s">
        <v>47</v>
      </c>
      <c r="F77" s="210"/>
      <c r="G77" s="210"/>
      <c r="H77" s="213" t="s">
        <v>24</v>
      </c>
      <c r="I77" s="211"/>
      <c r="J77" s="199"/>
      <c r="K77" s="199"/>
      <c r="L77" s="199"/>
      <c r="M77" s="199"/>
      <c r="N77" s="199">
        <f>SUMIF($E$191:$E$281,$C77,N$191:N$281)+SUMIF($E$127:$E$150,$C77,N$127:N$150)</f>
        <v>0</v>
      </c>
      <c r="O77" s="199"/>
      <c r="P77" s="199"/>
      <c r="Q77" s="199">
        <f t="shared" si="42"/>
        <v>0</v>
      </c>
      <c r="R77" s="199">
        <f t="shared" si="42"/>
        <v>0</v>
      </c>
      <c r="S77" s="199">
        <f t="shared" si="42"/>
        <v>0</v>
      </c>
      <c r="T77" s="199">
        <f t="shared" si="42"/>
        <v>0</v>
      </c>
      <c r="U77" s="199">
        <f t="shared" si="42"/>
        <v>0</v>
      </c>
      <c r="V77" s="199">
        <f t="shared" si="42"/>
        <v>0</v>
      </c>
      <c r="W77" s="199">
        <f t="shared" si="42"/>
        <v>0</v>
      </c>
      <c r="X77" s="199">
        <f t="shared" si="42"/>
        <v>0</v>
      </c>
      <c r="Y77" s="199">
        <f t="shared" si="42"/>
        <v>0</v>
      </c>
      <c r="Z77" s="199">
        <f t="shared" si="42"/>
        <v>0</v>
      </c>
      <c r="AA77" s="199">
        <f t="shared" si="43"/>
        <v>0</v>
      </c>
      <c r="AB77" s="199">
        <f t="shared" si="43"/>
        <v>0</v>
      </c>
      <c r="AC77" s="199">
        <f t="shared" si="43"/>
        <v>0</v>
      </c>
      <c r="AD77" s="199">
        <f t="shared" si="43"/>
        <v>0</v>
      </c>
      <c r="AE77" s="199">
        <f t="shared" si="43"/>
        <v>0</v>
      </c>
      <c r="AF77" s="199">
        <f t="shared" si="43"/>
        <v>0</v>
      </c>
      <c r="AG77" s="199">
        <f t="shared" si="43"/>
        <v>0</v>
      </c>
      <c r="AH77" s="199">
        <f t="shared" si="43"/>
        <v>0</v>
      </c>
      <c r="AI77" s="199">
        <f t="shared" si="43"/>
        <v>0</v>
      </c>
      <c r="AJ77" s="199">
        <f t="shared" si="43"/>
        <v>0</v>
      </c>
    </row>
    <row r="78" spans="1:114" s="39" customFormat="1">
      <c r="A78" s="200"/>
      <c r="B78" s="200"/>
      <c r="C78" s="233" t="s">
        <v>55</v>
      </c>
      <c r="D78" s="213" t="s">
        <v>37</v>
      </c>
      <c r="E78" s="230" t="s">
        <v>47</v>
      </c>
      <c r="F78" s="210"/>
      <c r="G78" s="210"/>
      <c r="H78" s="213" t="s">
        <v>26</v>
      </c>
      <c r="I78" s="211"/>
      <c r="J78" s="199"/>
      <c r="K78" s="199"/>
      <c r="L78" s="199"/>
      <c r="M78" s="199"/>
      <c r="N78" s="199">
        <f>SUMIF($E$191:$E$281,$C78,N$191:N$281)+SUMIF($E$127:$E$150,$C78,N$127:N$150)</f>
        <v>0</v>
      </c>
      <c r="O78" s="199"/>
      <c r="P78" s="199"/>
      <c r="Q78" s="199">
        <f t="shared" si="42"/>
        <v>0</v>
      </c>
      <c r="R78" s="199">
        <f t="shared" si="42"/>
        <v>0</v>
      </c>
      <c r="S78" s="199">
        <f t="shared" si="42"/>
        <v>0</v>
      </c>
      <c r="T78" s="199">
        <f t="shared" si="42"/>
        <v>0</v>
      </c>
      <c r="U78" s="199">
        <f t="shared" si="42"/>
        <v>0</v>
      </c>
      <c r="V78" s="199">
        <f t="shared" si="42"/>
        <v>0</v>
      </c>
      <c r="W78" s="199">
        <f t="shared" si="42"/>
        <v>0</v>
      </c>
      <c r="X78" s="199">
        <f t="shared" si="42"/>
        <v>0</v>
      </c>
      <c r="Y78" s="199">
        <f t="shared" si="42"/>
        <v>14946246.299570302</v>
      </c>
      <c r="Z78" s="199">
        <f t="shared" si="42"/>
        <v>33008020.397998046</v>
      </c>
      <c r="AA78" s="199">
        <f t="shared" si="43"/>
        <v>57354758.193359829</v>
      </c>
      <c r="AB78" s="199">
        <f t="shared" si="43"/>
        <v>89923518.494268656</v>
      </c>
      <c r="AC78" s="199">
        <f t="shared" si="43"/>
        <v>127615698.3265889</v>
      </c>
      <c r="AD78" s="199">
        <f t="shared" si="43"/>
        <v>164580272.80786756</v>
      </c>
      <c r="AE78" s="199">
        <f t="shared" si="43"/>
        <v>201208628.69116247</v>
      </c>
      <c r="AF78" s="199">
        <f t="shared" si="43"/>
        <v>241512224.36257613</v>
      </c>
      <c r="AG78" s="199">
        <f t="shared" si="43"/>
        <v>284704578.8141163</v>
      </c>
      <c r="AH78" s="199">
        <f t="shared" si="43"/>
        <v>327436510.80480492</v>
      </c>
      <c r="AI78" s="199">
        <f t="shared" si="43"/>
        <v>370977142.36772096</v>
      </c>
      <c r="AJ78" s="199">
        <f t="shared" si="43"/>
        <v>416191644.40832239</v>
      </c>
      <c r="DA78" s="221"/>
      <c r="DB78" s="221"/>
      <c r="DC78" s="221"/>
      <c r="DD78" s="221"/>
      <c r="DE78" s="221"/>
      <c r="DF78" s="221"/>
      <c r="DG78" s="221"/>
      <c r="DH78" s="221"/>
      <c r="DI78" s="221"/>
      <c r="DJ78" s="221"/>
    </row>
    <row r="79" spans="1:114" s="39" customFormat="1">
      <c r="A79" s="200"/>
      <c r="B79" s="200"/>
      <c r="C79" s="233"/>
      <c r="D79" s="213"/>
      <c r="E79" s="215"/>
      <c r="F79" s="210"/>
      <c r="G79" s="210" t="s">
        <v>56</v>
      </c>
      <c r="H79" s="211"/>
      <c r="I79" s="211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</row>
    <row r="80" spans="1:114" s="39" customFormat="1">
      <c r="A80" s="200"/>
      <c r="B80" s="200"/>
      <c r="C80" s="233" t="s">
        <v>57</v>
      </c>
      <c r="D80" s="213" t="s">
        <v>22</v>
      </c>
      <c r="E80" s="215" t="s">
        <v>46</v>
      </c>
      <c r="F80" s="210"/>
      <c r="G80" s="210"/>
      <c r="H80" s="213" t="s">
        <v>22</v>
      </c>
      <c r="I80" s="213"/>
      <c r="J80" s="199"/>
      <c r="K80" s="199"/>
      <c r="L80" s="199"/>
      <c r="M80" s="199"/>
      <c r="N80" s="199">
        <f>SUMIF($E$191:$E$281,$C80,N$191:N$281)+SUMIF($E$127:$E$150,$C80,N$127:N$150)</f>
        <v>0</v>
      </c>
      <c r="O80" s="199"/>
      <c r="P80" s="199"/>
      <c r="Q80" s="199">
        <f t="shared" ref="Q80:AF82" si="44">SUMIF($E$191:$E$281,$C80,Q$191:Q$281)+SUMIF($E$127:$E$150,$C80,Q$127:Q$150)</f>
        <v>0</v>
      </c>
      <c r="R80" s="199">
        <f t="shared" si="44"/>
        <v>0</v>
      </c>
      <c r="S80" s="199">
        <f t="shared" si="44"/>
        <v>0</v>
      </c>
      <c r="T80" s="199">
        <f t="shared" si="44"/>
        <v>0</v>
      </c>
      <c r="U80" s="199">
        <f t="shared" si="44"/>
        <v>0</v>
      </c>
      <c r="V80" s="199">
        <f t="shared" si="44"/>
        <v>102089589.41125</v>
      </c>
      <c r="W80" s="199">
        <f t="shared" si="44"/>
        <v>102089589.41125</v>
      </c>
      <c r="X80" s="199">
        <f t="shared" si="44"/>
        <v>105341084.64356562</v>
      </c>
      <c r="Y80" s="199">
        <f t="shared" si="44"/>
        <v>109129188.28022411</v>
      </c>
      <c r="Z80" s="199">
        <f t="shared" si="44"/>
        <v>117642804.43054038</v>
      </c>
      <c r="AA80" s="199">
        <f t="shared" si="44"/>
        <v>126773657.75175455</v>
      </c>
      <c r="AB80" s="199">
        <f t="shared" si="44"/>
        <v>131816497.93875676</v>
      </c>
      <c r="AC80" s="199">
        <f t="shared" si="44"/>
        <v>137569319.03931662</v>
      </c>
      <c r="AD80" s="199">
        <f t="shared" si="44"/>
        <v>148833594.66966707</v>
      </c>
      <c r="AE80" s="199">
        <f t="shared" si="44"/>
        <v>160914530.28321797</v>
      </c>
      <c r="AF80" s="199">
        <f t="shared" si="44"/>
        <v>173871333.72875124</v>
      </c>
      <c r="AG80" s="199">
        <f t="shared" ref="AA80:AJ82" si="45">SUMIF($E$191:$E$281,$C80,AG$191:AG$281)+SUMIF($E$127:$E$150,$C80,AG$127:AG$150)</f>
        <v>187767505.42408571</v>
      </c>
      <c r="AH80" s="199">
        <f t="shared" si="45"/>
        <v>202671149.56733194</v>
      </c>
      <c r="AI80" s="199">
        <f t="shared" si="45"/>
        <v>218655307.91096354</v>
      </c>
      <c r="AJ80" s="199">
        <f t="shared" si="45"/>
        <v>235798317.7345084</v>
      </c>
    </row>
    <row r="81" spans="1:36" s="39" customFormat="1">
      <c r="A81" s="200"/>
      <c r="B81" s="200"/>
      <c r="C81" s="233" t="s">
        <v>58</v>
      </c>
      <c r="D81" s="213" t="s">
        <v>36</v>
      </c>
      <c r="E81" s="215" t="s">
        <v>46</v>
      </c>
      <c r="F81" s="210"/>
      <c r="G81" s="210"/>
      <c r="H81" s="213" t="s">
        <v>24</v>
      </c>
      <c r="I81" s="213"/>
      <c r="J81" s="199"/>
      <c r="K81" s="199"/>
      <c r="L81" s="199"/>
      <c r="M81" s="199"/>
      <c r="N81" s="199">
        <f>SUMIF($E$191:$E$281,$C81,N$191:N$281)+SUMIF($E$127:$E$150,$C81,N$127:N$150)</f>
        <v>0</v>
      </c>
      <c r="O81" s="199"/>
      <c r="P81" s="199"/>
      <c r="Q81" s="199">
        <f t="shared" si="44"/>
        <v>0</v>
      </c>
      <c r="R81" s="199">
        <f t="shared" si="44"/>
        <v>0</v>
      </c>
      <c r="S81" s="199">
        <f t="shared" si="44"/>
        <v>0</v>
      </c>
      <c r="T81" s="199">
        <f t="shared" si="44"/>
        <v>0</v>
      </c>
      <c r="U81" s="199">
        <f t="shared" si="44"/>
        <v>0</v>
      </c>
      <c r="V81" s="199">
        <f t="shared" si="44"/>
        <v>0</v>
      </c>
      <c r="W81" s="199">
        <f t="shared" si="44"/>
        <v>0</v>
      </c>
      <c r="X81" s="199">
        <f t="shared" si="44"/>
        <v>0</v>
      </c>
      <c r="Y81" s="199">
        <f t="shared" si="44"/>
        <v>0</v>
      </c>
      <c r="Z81" s="199">
        <f t="shared" si="44"/>
        <v>0</v>
      </c>
      <c r="AA81" s="199">
        <f t="shared" si="45"/>
        <v>0</v>
      </c>
      <c r="AB81" s="199">
        <f t="shared" si="45"/>
        <v>0</v>
      </c>
      <c r="AC81" s="199">
        <f t="shared" si="45"/>
        <v>0</v>
      </c>
      <c r="AD81" s="199">
        <f t="shared" si="45"/>
        <v>0</v>
      </c>
      <c r="AE81" s="199">
        <f t="shared" si="45"/>
        <v>0</v>
      </c>
      <c r="AF81" s="199">
        <f t="shared" si="45"/>
        <v>0</v>
      </c>
      <c r="AG81" s="199">
        <f t="shared" si="45"/>
        <v>0</v>
      </c>
      <c r="AH81" s="199">
        <f t="shared" si="45"/>
        <v>0</v>
      </c>
      <c r="AI81" s="199">
        <f t="shared" si="45"/>
        <v>0</v>
      </c>
      <c r="AJ81" s="199">
        <f t="shared" si="45"/>
        <v>0</v>
      </c>
    </row>
    <row r="82" spans="1:36" s="39" customFormat="1">
      <c r="A82" s="200"/>
      <c r="B82" s="200"/>
      <c r="C82" s="233" t="s">
        <v>59</v>
      </c>
      <c r="D82" s="213" t="s">
        <v>37</v>
      </c>
      <c r="E82" s="215" t="s">
        <v>46</v>
      </c>
      <c r="F82" s="210"/>
      <c r="G82" s="210"/>
      <c r="H82" s="213" t="s">
        <v>26</v>
      </c>
      <c r="I82" s="213"/>
      <c r="J82" s="199"/>
      <c r="K82" s="199"/>
      <c r="L82" s="199"/>
      <c r="M82" s="199"/>
      <c r="N82" s="199">
        <f>SUMIF($E$191:$E$281,$C82,N$191:N$281)+SUMIF($E$127:$E$150,$C82,N$127:N$150)</f>
        <v>0</v>
      </c>
      <c r="O82" s="199"/>
      <c r="P82" s="199"/>
      <c r="Q82" s="199">
        <f t="shared" si="44"/>
        <v>0</v>
      </c>
      <c r="R82" s="199">
        <f t="shared" si="44"/>
        <v>0</v>
      </c>
      <c r="S82" s="199">
        <f t="shared" si="44"/>
        <v>0</v>
      </c>
      <c r="T82" s="199">
        <f t="shared" si="44"/>
        <v>0</v>
      </c>
      <c r="U82" s="199">
        <f t="shared" si="44"/>
        <v>0</v>
      </c>
      <c r="V82" s="199">
        <f t="shared" si="44"/>
        <v>177388710.58000001</v>
      </c>
      <c r="W82" s="199">
        <f t="shared" si="44"/>
        <v>177388710.58000001</v>
      </c>
      <c r="X82" s="199">
        <f t="shared" si="44"/>
        <v>184030672.92430627</v>
      </c>
      <c r="Y82" s="199">
        <f t="shared" si="44"/>
        <v>196087900.7662183</v>
      </c>
      <c r="Z82" s="199">
        <f t="shared" si="44"/>
        <v>211230927.94092369</v>
      </c>
      <c r="AA82" s="199">
        <f t="shared" si="45"/>
        <v>227543640.29940474</v>
      </c>
      <c r="AB82" s="199">
        <f t="shared" si="45"/>
        <v>245116405.73528981</v>
      </c>
      <c r="AC82" s="199">
        <f t="shared" si="45"/>
        <v>264046575.15762541</v>
      </c>
      <c r="AD82" s="199">
        <f t="shared" si="45"/>
        <v>284439022.18858618</v>
      </c>
      <c r="AE82" s="199">
        <f t="shared" si="45"/>
        <v>306406724.58002418</v>
      </c>
      <c r="AF82" s="199">
        <f t="shared" si="45"/>
        <v>330071390.57425576</v>
      </c>
      <c r="AG82" s="199">
        <f t="shared" si="45"/>
        <v>355564133.68388802</v>
      </c>
      <c r="AH82" s="199">
        <f t="shared" si="45"/>
        <v>383026199.63417602</v>
      </c>
      <c r="AI82" s="199">
        <f t="shared" si="45"/>
        <v>412609749.50087094</v>
      </c>
      <c r="AJ82" s="199">
        <f t="shared" si="45"/>
        <v>444478703.38837552</v>
      </c>
    </row>
    <row r="83" spans="1:36" s="39" customFormat="1">
      <c r="A83" s="200"/>
      <c r="B83" s="200"/>
      <c r="C83" s="233"/>
      <c r="D83" s="213"/>
      <c r="E83" s="215"/>
      <c r="F83" s="210"/>
      <c r="G83" s="210" t="s">
        <v>60</v>
      </c>
      <c r="H83" s="211"/>
      <c r="I83" s="211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</row>
    <row r="84" spans="1:36" s="39" customFormat="1">
      <c r="A84" s="200"/>
      <c r="B84" s="200"/>
      <c r="C84" s="233" t="s">
        <v>61</v>
      </c>
      <c r="D84" s="213" t="s">
        <v>22</v>
      </c>
      <c r="E84" s="215" t="s">
        <v>46</v>
      </c>
      <c r="F84" s="210"/>
      <c r="G84" s="210"/>
      <c r="H84" s="213" t="s">
        <v>22</v>
      </c>
      <c r="I84" s="213"/>
      <c r="J84" s="199"/>
      <c r="K84" s="199"/>
      <c r="L84" s="199"/>
      <c r="M84" s="199"/>
      <c r="N84" s="199">
        <f>SUMIF($E$191:$E$281,$C84,N$191:N$281)+SUMIF($E$127:$E$150,$C84,N$127:N$150)</f>
        <v>0</v>
      </c>
      <c r="O84" s="199"/>
      <c r="P84" s="199"/>
      <c r="Q84" s="199">
        <f t="shared" ref="Q84:AF86" si="46">SUMIF($E$191:$E$281,$C84,Q$191:Q$281)+SUMIF($E$127:$E$150,$C84,Q$127:Q$150)</f>
        <v>0</v>
      </c>
      <c r="R84" s="199">
        <f t="shared" si="46"/>
        <v>0</v>
      </c>
      <c r="S84" s="199">
        <f t="shared" si="46"/>
        <v>0</v>
      </c>
      <c r="T84" s="199">
        <f t="shared" si="46"/>
        <v>0</v>
      </c>
      <c r="U84" s="199">
        <f t="shared" si="46"/>
        <v>0</v>
      </c>
      <c r="V84" s="199">
        <f t="shared" si="46"/>
        <v>0</v>
      </c>
      <c r="W84" s="199">
        <f t="shared" si="46"/>
        <v>0</v>
      </c>
      <c r="X84" s="199">
        <f t="shared" si="46"/>
        <v>0</v>
      </c>
      <c r="Y84" s="199">
        <f t="shared" si="46"/>
        <v>0</v>
      </c>
      <c r="Z84" s="199">
        <f t="shared" si="46"/>
        <v>0</v>
      </c>
      <c r="AA84" s="199">
        <f t="shared" si="46"/>
        <v>0</v>
      </c>
      <c r="AB84" s="199">
        <f t="shared" si="46"/>
        <v>0</v>
      </c>
      <c r="AC84" s="199">
        <f t="shared" si="46"/>
        <v>0</v>
      </c>
      <c r="AD84" s="199">
        <f t="shared" si="46"/>
        <v>0</v>
      </c>
      <c r="AE84" s="199">
        <f t="shared" si="46"/>
        <v>0</v>
      </c>
      <c r="AF84" s="199">
        <f t="shared" si="46"/>
        <v>0</v>
      </c>
      <c r="AG84" s="199">
        <f t="shared" ref="AA84:AJ86" si="47">SUMIF($E$191:$E$281,$C84,AG$191:AG$281)+SUMIF($E$127:$E$150,$C84,AG$127:AG$150)</f>
        <v>12200000</v>
      </c>
      <c r="AH84" s="199">
        <f t="shared" si="47"/>
        <v>24400000</v>
      </c>
      <c r="AI84" s="199">
        <f t="shared" si="47"/>
        <v>24400000</v>
      </c>
      <c r="AJ84" s="199">
        <f t="shared" si="47"/>
        <v>24400000</v>
      </c>
    </row>
    <row r="85" spans="1:36" s="39" customFormat="1">
      <c r="A85" s="200"/>
      <c r="B85" s="200"/>
      <c r="C85" s="233" t="s">
        <v>62</v>
      </c>
      <c r="D85" s="213" t="s">
        <v>36</v>
      </c>
      <c r="E85" s="215" t="s">
        <v>46</v>
      </c>
      <c r="F85" s="210"/>
      <c r="G85" s="210"/>
      <c r="H85" s="213" t="s">
        <v>24</v>
      </c>
      <c r="I85" s="213"/>
      <c r="J85" s="199"/>
      <c r="K85" s="199"/>
      <c r="L85" s="199"/>
      <c r="M85" s="199"/>
      <c r="N85" s="199">
        <f>SUMIF($E$191:$E$281,$C85,N$191:N$281)+SUMIF($E$127:$E$150,$C85,N$127:N$150)</f>
        <v>0</v>
      </c>
      <c r="O85" s="199"/>
      <c r="P85" s="199"/>
      <c r="Q85" s="199">
        <f t="shared" si="46"/>
        <v>0</v>
      </c>
      <c r="R85" s="199">
        <f t="shared" si="46"/>
        <v>0</v>
      </c>
      <c r="S85" s="199">
        <f t="shared" si="46"/>
        <v>0</v>
      </c>
      <c r="T85" s="199">
        <f t="shared" si="46"/>
        <v>0</v>
      </c>
      <c r="U85" s="199">
        <f t="shared" si="46"/>
        <v>0</v>
      </c>
      <c r="V85" s="199">
        <f t="shared" si="46"/>
        <v>2600000</v>
      </c>
      <c r="W85" s="199">
        <f t="shared" si="46"/>
        <v>2600000</v>
      </c>
      <c r="X85" s="199">
        <f t="shared" si="46"/>
        <v>5302702.5</v>
      </c>
      <c r="Y85" s="199">
        <f t="shared" si="46"/>
        <v>5405405</v>
      </c>
      <c r="Z85" s="199">
        <f t="shared" si="46"/>
        <v>6081081</v>
      </c>
      <c r="AA85" s="199">
        <f t="shared" si="47"/>
        <v>4729730</v>
      </c>
      <c r="AB85" s="199">
        <f t="shared" si="47"/>
        <v>2027027</v>
      </c>
      <c r="AC85" s="199">
        <f t="shared" si="47"/>
        <v>1351351</v>
      </c>
      <c r="AD85" s="199">
        <f t="shared" si="47"/>
        <v>675675.5</v>
      </c>
      <c r="AE85" s="199">
        <f t="shared" si="47"/>
        <v>0</v>
      </c>
      <c r="AF85" s="199">
        <f t="shared" si="47"/>
        <v>0</v>
      </c>
      <c r="AG85" s="199">
        <f t="shared" si="47"/>
        <v>0</v>
      </c>
      <c r="AH85" s="199">
        <f t="shared" si="47"/>
        <v>0</v>
      </c>
      <c r="AI85" s="199">
        <f t="shared" si="47"/>
        <v>0</v>
      </c>
      <c r="AJ85" s="199">
        <f t="shared" si="47"/>
        <v>0</v>
      </c>
    </row>
    <row r="86" spans="1:36" s="39" customFormat="1">
      <c r="A86" s="200"/>
      <c r="B86" s="200"/>
      <c r="C86" s="233" t="s">
        <v>63</v>
      </c>
      <c r="D86" s="213" t="s">
        <v>37</v>
      </c>
      <c r="E86" s="215" t="s">
        <v>46</v>
      </c>
      <c r="F86" s="210"/>
      <c r="G86" s="210"/>
      <c r="H86" s="213" t="s">
        <v>26</v>
      </c>
      <c r="I86" s="213"/>
      <c r="J86" s="199"/>
      <c r="K86" s="199"/>
      <c r="L86" s="199"/>
      <c r="M86" s="199"/>
      <c r="N86" s="199">
        <f>SUMIF($E$191:$E$281,$C86,N$191:N$281)+SUMIF($E$127:$E$150,$C86,N$127:N$150)</f>
        <v>0</v>
      </c>
      <c r="O86" s="199"/>
      <c r="P86" s="199"/>
      <c r="Q86" s="199">
        <f t="shared" si="46"/>
        <v>0</v>
      </c>
      <c r="R86" s="199">
        <f t="shared" si="46"/>
        <v>0</v>
      </c>
      <c r="S86" s="199">
        <f t="shared" si="46"/>
        <v>0</v>
      </c>
      <c r="T86" s="199">
        <f t="shared" si="46"/>
        <v>0</v>
      </c>
      <c r="U86" s="199">
        <f t="shared" si="46"/>
        <v>0</v>
      </c>
      <c r="V86" s="199">
        <f t="shared" si="46"/>
        <v>0</v>
      </c>
      <c r="W86" s="199">
        <f t="shared" si="46"/>
        <v>0</v>
      </c>
      <c r="X86" s="199">
        <f t="shared" si="46"/>
        <v>0</v>
      </c>
      <c r="Y86" s="199">
        <f t="shared" si="46"/>
        <v>5307508.5586394863</v>
      </c>
      <c r="Z86" s="199">
        <f t="shared" si="46"/>
        <v>5541760.8898354499</v>
      </c>
      <c r="AA86" s="199">
        <f t="shared" si="47"/>
        <v>5781383.5189059991</v>
      </c>
      <c r="AB86" s="199">
        <f t="shared" si="47"/>
        <v>8136389.8659466691</v>
      </c>
      <c r="AC86" s="199">
        <f t="shared" si="47"/>
        <v>10321969.133202136</v>
      </c>
      <c r="AD86" s="199">
        <f t="shared" si="47"/>
        <v>10459384.280134838</v>
      </c>
      <c r="AE86" s="199">
        <f t="shared" si="47"/>
        <v>10837165.17207766</v>
      </c>
      <c r="AF86" s="199">
        <f t="shared" si="47"/>
        <v>11195060.152135942</v>
      </c>
      <c r="AG86" s="199">
        <f t="shared" si="47"/>
        <v>11791146.730875116</v>
      </c>
      <c r="AH86" s="199">
        <f t="shared" si="47"/>
        <v>11920166.489954133</v>
      </c>
      <c r="AI86" s="199">
        <f t="shared" si="47"/>
        <v>16473305.585446153</v>
      </c>
      <c r="AJ86" s="199">
        <f t="shared" si="47"/>
        <v>21508928.586462554</v>
      </c>
    </row>
    <row r="87" spans="1:36" s="39" customFormat="1">
      <c r="A87" s="200"/>
      <c r="B87" s="200"/>
      <c r="C87" s="233"/>
      <c r="D87" s="215"/>
      <c r="E87" s="215"/>
      <c r="F87" s="210"/>
      <c r="G87" s="32" t="s">
        <v>29</v>
      </c>
      <c r="H87" s="215"/>
      <c r="I87" s="211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</row>
    <row r="88" spans="1:36" s="39" customFormat="1">
      <c r="A88" s="200"/>
      <c r="B88" s="200"/>
      <c r="C88" s="233" t="s">
        <v>64</v>
      </c>
      <c r="D88" s="213" t="s">
        <v>36</v>
      </c>
      <c r="E88" s="230" t="s">
        <v>47</v>
      </c>
      <c r="F88" s="210"/>
      <c r="G88" s="210"/>
      <c r="H88" s="215" t="s">
        <v>30</v>
      </c>
      <c r="I88" s="211"/>
      <c r="J88" s="199"/>
      <c r="K88" s="199"/>
      <c r="L88" s="199"/>
      <c r="M88" s="199"/>
      <c r="N88" s="199">
        <f>SUMIF($E$191:$E$281,$C88,N$191:N$281)+SUMIF($E$127:$E$150,$C88,N$127:N$150)</f>
        <v>0</v>
      </c>
      <c r="O88" s="199"/>
      <c r="P88" s="199"/>
      <c r="Q88" s="199">
        <f t="shared" ref="Q88:AF90" si="48">SUMIF($E$191:$E$281,$C88,Q$191:Q$281)+SUMIF($E$127:$E$150,$C88,Q$127:Q$150)</f>
        <v>0</v>
      </c>
      <c r="R88" s="199">
        <f t="shared" si="48"/>
        <v>0</v>
      </c>
      <c r="S88" s="199">
        <f t="shared" si="48"/>
        <v>0</v>
      </c>
      <c r="T88" s="199">
        <f t="shared" si="48"/>
        <v>0</v>
      </c>
      <c r="U88" s="199">
        <f t="shared" si="48"/>
        <v>0</v>
      </c>
      <c r="V88" s="199">
        <f t="shared" si="48"/>
        <v>0</v>
      </c>
      <c r="W88" s="199">
        <f t="shared" si="48"/>
        <v>0</v>
      </c>
      <c r="X88" s="199">
        <f t="shared" si="48"/>
        <v>0</v>
      </c>
      <c r="Y88" s="199">
        <f t="shared" si="48"/>
        <v>0</v>
      </c>
      <c r="Z88" s="199">
        <f t="shared" si="48"/>
        <v>0</v>
      </c>
      <c r="AA88" s="199">
        <f t="shared" si="48"/>
        <v>0</v>
      </c>
      <c r="AB88" s="199">
        <f t="shared" si="48"/>
        <v>0</v>
      </c>
      <c r="AC88" s="199">
        <f t="shared" si="48"/>
        <v>0</v>
      </c>
      <c r="AD88" s="199">
        <f t="shared" si="48"/>
        <v>0</v>
      </c>
      <c r="AE88" s="199">
        <f t="shared" si="48"/>
        <v>0</v>
      </c>
      <c r="AF88" s="199">
        <f t="shared" si="48"/>
        <v>0</v>
      </c>
      <c r="AG88" s="199">
        <f t="shared" ref="AA88:AJ90" si="49">SUMIF($E$191:$E$281,$C88,AG$191:AG$281)+SUMIF($E$127:$E$150,$C88,AG$127:AG$150)</f>
        <v>0</v>
      </c>
      <c r="AH88" s="199">
        <f t="shared" si="49"/>
        <v>0</v>
      </c>
      <c r="AI88" s="199">
        <f t="shared" si="49"/>
        <v>0</v>
      </c>
      <c r="AJ88" s="199">
        <f t="shared" si="49"/>
        <v>0</v>
      </c>
    </row>
    <row r="89" spans="1:36" s="39" customFormat="1">
      <c r="A89" s="200"/>
      <c r="B89" s="200"/>
      <c r="C89" s="233" t="s">
        <v>65</v>
      </c>
      <c r="D89" s="213" t="s">
        <v>36</v>
      </c>
      <c r="E89" s="215" t="s">
        <v>46</v>
      </c>
      <c r="F89" s="210"/>
      <c r="G89" s="210"/>
      <c r="H89" s="215" t="s">
        <v>31</v>
      </c>
      <c r="I89" s="211"/>
      <c r="J89" s="199"/>
      <c r="K89" s="199"/>
      <c r="L89" s="199"/>
      <c r="M89" s="199"/>
      <c r="N89" s="199">
        <f>SUMIF($E$191:$E$281,$C89,N$191:N$281)+SUMIF($E$127:$E$150,$C89,N$127:N$150)</f>
        <v>0</v>
      </c>
      <c r="O89" s="199"/>
      <c r="P89" s="199"/>
      <c r="Q89" s="199">
        <f t="shared" si="48"/>
        <v>0</v>
      </c>
      <c r="R89" s="199">
        <f t="shared" si="48"/>
        <v>0</v>
      </c>
      <c r="S89" s="199">
        <f t="shared" si="48"/>
        <v>0</v>
      </c>
      <c r="T89" s="199">
        <f t="shared" si="48"/>
        <v>0</v>
      </c>
      <c r="U89" s="199">
        <f t="shared" si="48"/>
        <v>0</v>
      </c>
      <c r="V89" s="199">
        <f t="shared" si="48"/>
        <v>9620302.9550000001</v>
      </c>
      <c r="W89" s="199">
        <f t="shared" si="48"/>
        <v>9620302.9550000001</v>
      </c>
      <c r="X89" s="199">
        <f t="shared" si="48"/>
        <v>5846971.9649999999</v>
      </c>
      <c r="Y89" s="199">
        <f t="shared" si="48"/>
        <v>2397069.5549999997</v>
      </c>
      <c r="Z89" s="199">
        <f t="shared" si="48"/>
        <v>2578527.5350000001</v>
      </c>
      <c r="AA89" s="199">
        <f t="shared" si="49"/>
        <v>3425492.88</v>
      </c>
      <c r="AB89" s="199">
        <f t="shared" si="49"/>
        <v>3975712.55</v>
      </c>
      <c r="AC89" s="199">
        <f t="shared" si="49"/>
        <v>3349899.52</v>
      </c>
      <c r="AD89" s="199">
        <f t="shared" si="49"/>
        <v>2476362.71</v>
      </c>
      <c r="AE89" s="199">
        <f t="shared" si="49"/>
        <v>1230485.05</v>
      </c>
      <c r="AF89" s="199">
        <f t="shared" si="49"/>
        <v>383662.64</v>
      </c>
      <c r="AG89" s="199">
        <f t="shared" si="49"/>
        <v>529820.85</v>
      </c>
      <c r="AH89" s="199">
        <f t="shared" si="49"/>
        <v>532617.62</v>
      </c>
      <c r="AI89" s="199">
        <f t="shared" si="49"/>
        <v>429294.5</v>
      </c>
      <c r="AJ89" s="199">
        <f t="shared" si="49"/>
        <v>280387.89500000002</v>
      </c>
    </row>
    <row r="90" spans="1:36" s="39" customFormat="1">
      <c r="A90" s="200"/>
      <c r="B90" s="200"/>
      <c r="C90" s="233" t="s">
        <v>66</v>
      </c>
      <c r="D90" s="213" t="s">
        <v>36</v>
      </c>
      <c r="E90" s="215" t="s">
        <v>46</v>
      </c>
      <c r="F90" s="210"/>
      <c r="G90" s="210"/>
      <c r="H90" s="215" t="s">
        <v>32</v>
      </c>
      <c r="I90" s="211"/>
      <c r="J90" s="199"/>
      <c r="K90" s="199"/>
      <c r="L90" s="199"/>
      <c r="M90" s="199"/>
      <c r="N90" s="199">
        <f>SUMIF($E$191:$E$281,$C90,N$191:N$281)+SUMIF($E$127:$E$150,$C90,N$127:N$150)</f>
        <v>0</v>
      </c>
      <c r="O90" s="199"/>
      <c r="P90" s="199"/>
      <c r="Q90" s="199">
        <f t="shared" si="48"/>
        <v>0</v>
      </c>
      <c r="R90" s="199">
        <f t="shared" si="48"/>
        <v>0</v>
      </c>
      <c r="S90" s="199">
        <f t="shared" si="48"/>
        <v>0</v>
      </c>
      <c r="T90" s="199">
        <f t="shared" si="48"/>
        <v>0</v>
      </c>
      <c r="U90" s="199">
        <f t="shared" si="48"/>
        <v>0</v>
      </c>
      <c r="V90" s="199">
        <f t="shared" si="48"/>
        <v>103475973.8204596</v>
      </c>
      <c r="W90" s="199">
        <f t="shared" si="48"/>
        <v>147482125.19609216</v>
      </c>
      <c r="X90" s="199">
        <f t="shared" si="48"/>
        <v>152591886.66352832</v>
      </c>
      <c r="Y90" s="199">
        <f t="shared" si="48"/>
        <v>168020599.76506042</v>
      </c>
      <c r="Z90" s="199">
        <f t="shared" si="48"/>
        <v>188571257.97476861</v>
      </c>
      <c r="AA90" s="199">
        <f t="shared" si="49"/>
        <v>208722869.62829003</v>
      </c>
      <c r="AB90" s="199">
        <f t="shared" si="49"/>
        <v>225246218.55716929</v>
      </c>
      <c r="AC90" s="199">
        <f t="shared" si="49"/>
        <v>232235807.36207959</v>
      </c>
      <c r="AD90" s="199">
        <f t="shared" si="49"/>
        <v>238779437.39470315</v>
      </c>
      <c r="AE90" s="199">
        <f t="shared" si="49"/>
        <v>246186619.64330906</v>
      </c>
      <c r="AF90" s="199">
        <f t="shared" si="49"/>
        <v>253912285.36944157</v>
      </c>
      <c r="AG90" s="199">
        <f t="shared" si="49"/>
        <v>260074045.54227698</v>
      </c>
      <c r="AH90" s="199">
        <f t="shared" si="49"/>
        <v>264145797.22076264</v>
      </c>
      <c r="AI90" s="199">
        <f t="shared" si="49"/>
        <v>269475132.06580973</v>
      </c>
      <c r="AJ90" s="199">
        <f t="shared" si="49"/>
        <v>274987545.99499148</v>
      </c>
    </row>
    <row r="91" spans="1:36" s="39" customFormat="1">
      <c r="A91" s="200"/>
      <c r="B91" s="200"/>
      <c r="C91" s="233"/>
      <c r="D91" s="233"/>
      <c r="E91" s="233"/>
      <c r="F91" s="210"/>
      <c r="G91" s="210" t="s">
        <v>15</v>
      </c>
      <c r="H91" s="211"/>
      <c r="I91" s="211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</row>
    <row r="92" spans="1:36" s="39" customFormat="1">
      <c r="A92" s="200"/>
      <c r="B92" s="200"/>
      <c r="C92" s="233"/>
      <c r="D92" s="233"/>
      <c r="E92" s="233"/>
      <c r="F92" s="210"/>
      <c r="G92" s="210"/>
      <c r="H92" s="211" t="s">
        <v>48</v>
      </c>
      <c r="I92" s="211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</row>
    <row r="93" spans="1:36" s="39" customFormat="1">
      <c r="A93" s="200"/>
      <c r="B93" s="200"/>
      <c r="C93" s="233" t="str">
        <f>"C-"&amp;C72</f>
        <v>C-EC-S</v>
      </c>
      <c r="D93" s="233" t="str">
        <f t="shared" ref="D93:E95" si="50">D72</f>
        <v>Supply</v>
      </c>
      <c r="E93" s="233" t="str">
        <f t="shared" si="50"/>
        <v>SWP</v>
      </c>
      <c r="F93" s="210"/>
      <c r="G93" s="210"/>
      <c r="H93" s="211"/>
      <c r="I93" s="213" t="s">
        <v>22</v>
      </c>
      <c r="J93" s="199"/>
      <c r="K93" s="199"/>
      <c r="L93" s="199"/>
      <c r="M93" s="199"/>
      <c r="N93" s="199">
        <f>SUMIF($E$191:$E$281,$C93,N$191:N$281)+SUMIF($E$127:$E$150,$C93,N$127:N$150)</f>
        <v>0</v>
      </c>
      <c r="O93" s="199"/>
      <c r="P93" s="199"/>
      <c r="Q93" s="199">
        <f t="shared" ref="Q93:AF95" si="51">SUMIF($E$191:$E$281,$C93,Q$191:Q$281)+SUMIF($E$127:$E$150,$C93,Q$127:Q$150)</f>
        <v>0</v>
      </c>
      <c r="R93" s="199">
        <f t="shared" si="51"/>
        <v>0</v>
      </c>
      <c r="S93" s="199">
        <f t="shared" si="51"/>
        <v>0</v>
      </c>
      <c r="T93" s="199">
        <f t="shared" si="51"/>
        <v>0</v>
      </c>
      <c r="U93" s="199">
        <f t="shared" si="51"/>
        <v>0</v>
      </c>
      <c r="V93" s="199">
        <f t="shared" si="51"/>
        <v>0</v>
      </c>
      <c r="W93" s="199">
        <f t="shared" si="51"/>
        <v>0</v>
      </c>
      <c r="X93" s="199">
        <f t="shared" si="51"/>
        <v>0</v>
      </c>
      <c r="Y93" s="199">
        <f t="shared" si="51"/>
        <v>0</v>
      </c>
      <c r="Z93" s="199">
        <f t="shared" si="51"/>
        <v>0</v>
      </c>
      <c r="AA93" s="199">
        <f t="shared" si="51"/>
        <v>0</v>
      </c>
      <c r="AB93" s="199">
        <f t="shared" si="51"/>
        <v>0</v>
      </c>
      <c r="AC93" s="199">
        <f t="shared" si="51"/>
        <v>0</v>
      </c>
      <c r="AD93" s="199">
        <f t="shared" si="51"/>
        <v>0</v>
      </c>
      <c r="AE93" s="199">
        <f t="shared" si="51"/>
        <v>0</v>
      </c>
      <c r="AF93" s="199">
        <f t="shared" si="51"/>
        <v>0</v>
      </c>
      <c r="AG93" s="199">
        <f t="shared" ref="AA93:AJ95" si="52">SUMIF($E$191:$E$281,$C93,AG$191:AG$281)+SUMIF($E$127:$E$150,$C93,AG$127:AG$150)</f>
        <v>0</v>
      </c>
      <c r="AH93" s="199">
        <f t="shared" si="52"/>
        <v>0</v>
      </c>
      <c r="AI93" s="199">
        <f t="shared" si="52"/>
        <v>0</v>
      </c>
      <c r="AJ93" s="199">
        <f t="shared" si="52"/>
        <v>0</v>
      </c>
    </row>
    <row r="94" spans="1:36" s="39" customFormat="1">
      <c r="A94" s="200"/>
      <c r="B94" s="200"/>
      <c r="C94" s="233" t="str">
        <f>"C-"&amp;C73</f>
        <v>C-EC-P</v>
      </c>
      <c r="D94" s="233" t="str">
        <f t="shared" si="50"/>
        <v>C&amp;A - Power</v>
      </c>
      <c r="E94" s="233" t="str">
        <f t="shared" si="50"/>
        <v>SWP</v>
      </c>
      <c r="F94" s="210"/>
      <c r="G94" s="210"/>
      <c r="H94" s="211"/>
      <c r="I94" s="213" t="s">
        <v>24</v>
      </c>
      <c r="J94" s="199"/>
      <c r="K94" s="199"/>
      <c r="L94" s="199"/>
      <c r="M94" s="199"/>
      <c r="N94" s="199">
        <f>SUMIF($E$191:$E$281,$C94,N$191:N$281)+SUMIF($E$127:$E$150,$C94,N$127:N$150)</f>
        <v>0</v>
      </c>
      <c r="O94" s="199"/>
      <c r="P94" s="199"/>
      <c r="Q94" s="199">
        <f t="shared" si="51"/>
        <v>0</v>
      </c>
      <c r="R94" s="199">
        <f t="shared" si="51"/>
        <v>0</v>
      </c>
      <c r="S94" s="199">
        <f t="shared" si="51"/>
        <v>0</v>
      </c>
      <c r="T94" s="199">
        <f t="shared" si="51"/>
        <v>0</v>
      </c>
      <c r="U94" s="199">
        <f t="shared" si="51"/>
        <v>0</v>
      </c>
      <c r="V94" s="199">
        <f t="shared" si="51"/>
        <v>-5396968.0323809348</v>
      </c>
      <c r="W94" s="199">
        <f t="shared" si="51"/>
        <v>-5396968.0323809348</v>
      </c>
      <c r="X94" s="199">
        <f t="shared" si="51"/>
        <v>-5213696.2580249365</v>
      </c>
      <c r="Y94" s="199">
        <f t="shared" si="51"/>
        <v>-4948756.01498284</v>
      </c>
      <c r="Z94" s="199">
        <f t="shared" si="51"/>
        <v>-4886782.5976322209</v>
      </c>
      <c r="AA94" s="199">
        <f t="shared" si="52"/>
        <v>-4885315.7187902685</v>
      </c>
      <c r="AB94" s="199">
        <f t="shared" si="52"/>
        <v>-4876031.2306554671</v>
      </c>
      <c r="AC94" s="199">
        <f t="shared" si="52"/>
        <v>-4872100.5835110657</v>
      </c>
      <c r="AD94" s="199">
        <f t="shared" si="52"/>
        <v>-4900905.4181771781</v>
      </c>
      <c r="AE94" s="199">
        <f t="shared" si="52"/>
        <v>-4931948.6319046523</v>
      </c>
      <c r="AF94" s="199">
        <f t="shared" si="52"/>
        <v>-4890346.5086292271</v>
      </c>
      <c r="AG94" s="199">
        <f t="shared" si="52"/>
        <v>-5137226.4489119872</v>
      </c>
      <c r="AH94" s="199">
        <f t="shared" si="52"/>
        <v>-5584969.1417591581</v>
      </c>
      <c r="AI94" s="199">
        <f t="shared" si="52"/>
        <v>-5996936.3512550388</v>
      </c>
      <c r="AJ94" s="199">
        <f t="shared" si="52"/>
        <v>-6245710.0939116422</v>
      </c>
    </row>
    <row r="95" spans="1:36" s="39" customFormat="1">
      <c r="A95" s="200"/>
      <c r="B95" s="200"/>
      <c r="C95" s="233" t="str">
        <f>"C-"&amp;C74</f>
        <v>C-EC-O</v>
      </c>
      <c r="D95" s="233" t="str">
        <f t="shared" si="50"/>
        <v>C&amp;A - All Other</v>
      </c>
      <c r="E95" s="233" t="str">
        <f t="shared" si="50"/>
        <v>SWP</v>
      </c>
      <c r="F95" s="210"/>
      <c r="G95" s="210"/>
      <c r="H95" s="211"/>
      <c r="I95" s="213" t="s">
        <v>26</v>
      </c>
      <c r="J95" s="199"/>
      <c r="K95" s="199"/>
      <c r="L95" s="199"/>
      <c r="M95" s="199"/>
      <c r="N95" s="199">
        <f>SUMIF($E$191:$E$281,$C95,N$191:N$281)+SUMIF($E$127:$E$150,$C95,N$127:N$150)</f>
        <v>0</v>
      </c>
      <c r="O95" s="199"/>
      <c r="P95" s="199"/>
      <c r="Q95" s="199">
        <f t="shared" si="51"/>
        <v>0</v>
      </c>
      <c r="R95" s="199">
        <f t="shared" si="51"/>
        <v>0</v>
      </c>
      <c r="S95" s="199">
        <f t="shared" si="51"/>
        <v>0</v>
      </c>
      <c r="T95" s="199">
        <f t="shared" si="51"/>
        <v>0</v>
      </c>
      <c r="U95" s="199">
        <f t="shared" si="51"/>
        <v>0</v>
      </c>
      <c r="V95" s="199">
        <f t="shared" si="51"/>
        <v>-31165885.908329304</v>
      </c>
      <c r="W95" s="199">
        <f t="shared" si="51"/>
        <v>-31165885.908329304</v>
      </c>
      <c r="X95" s="199">
        <f t="shared" si="51"/>
        <v>-31248127.964442112</v>
      </c>
      <c r="Y95" s="199">
        <f t="shared" si="51"/>
        <v>-30539638.841345586</v>
      </c>
      <c r="Z95" s="199">
        <f t="shared" si="51"/>
        <v>-30114455.142170124</v>
      </c>
      <c r="AA95" s="199">
        <f t="shared" si="52"/>
        <v>-29778801.77364327</v>
      </c>
      <c r="AB95" s="199">
        <f t="shared" si="52"/>
        <v>-29113202.504466385</v>
      </c>
      <c r="AC95" s="199">
        <f t="shared" si="52"/>
        <v>-28906629.55693591</v>
      </c>
      <c r="AD95" s="199">
        <f t="shared" si="52"/>
        <v>-27542560.263004079</v>
      </c>
      <c r="AE95" s="199">
        <f t="shared" si="52"/>
        <v>-26531126.633428849</v>
      </c>
      <c r="AF95" s="199">
        <f t="shared" si="52"/>
        <v>-26241956.936316255</v>
      </c>
      <c r="AG95" s="199">
        <f t="shared" si="52"/>
        <v>-23263247.995857518</v>
      </c>
      <c r="AH95" s="199">
        <f t="shared" si="52"/>
        <v>-21139545.401206981</v>
      </c>
      <c r="AI95" s="199">
        <f t="shared" si="52"/>
        <v>-19368629.097463027</v>
      </c>
      <c r="AJ95" s="199">
        <f t="shared" si="52"/>
        <v>-17504369.781266533</v>
      </c>
    </row>
    <row r="96" spans="1:36" s="39" customFormat="1">
      <c r="A96" s="200"/>
      <c r="B96" s="200"/>
      <c r="C96" s="233"/>
      <c r="D96" s="233"/>
      <c r="E96" s="233"/>
      <c r="F96" s="210"/>
      <c r="G96" s="210"/>
      <c r="H96" s="211" t="s">
        <v>52</v>
      </c>
      <c r="I96" s="211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</row>
    <row r="97" spans="1:36" s="39" customFormat="1">
      <c r="A97" s="200"/>
      <c r="B97" s="200"/>
      <c r="C97" s="233" t="str">
        <f>"C-"&amp;C76</f>
        <v>C-FC-S</v>
      </c>
      <c r="D97" s="233" t="str">
        <f t="shared" ref="D97:E99" si="53">D76</f>
        <v>Supply</v>
      </c>
      <c r="E97" s="233" t="str">
        <f t="shared" si="53"/>
        <v>SWP</v>
      </c>
      <c r="F97" s="210"/>
      <c r="G97" s="210"/>
      <c r="H97" s="211"/>
      <c r="I97" s="213" t="s">
        <v>22</v>
      </c>
      <c r="J97" s="199"/>
      <c r="K97" s="199"/>
      <c r="L97" s="199"/>
      <c r="M97" s="199"/>
      <c r="N97" s="199">
        <f>SUMIF($E$191:$E$281,$C97,N$191:N$281)+SUMIF($E$127:$E$150,$C97,N$127:N$150)</f>
        <v>0</v>
      </c>
      <c r="O97" s="199"/>
      <c r="P97" s="199"/>
      <c r="Q97" s="199">
        <f t="shared" ref="Q97:AF99" si="54">SUMIF($E$191:$E$281,$C97,Q$191:Q$281)+SUMIF($E$127:$E$150,$C97,Q$127:Q$150)</f>
        <v>0</v>
      </c>
      <c r="R97" s="199">
        <f t="shared" si="54"/>
        <v>0</v>
      </c>
      <c r="S97" s="199">
        <f t="shared" si="54"/>
        <v>0</v>
      </c>
      <c r="T97" s="199">
        <f t="shared" si="54"/>
        <v>0</v>
      </c>
      <c r="U97" s="199">
        <f t="shared" si="54"/>
        <v>0</v>
      </c>
      <c r="V97" s="199">
        <f t="shared" si="54"/>
        <v>0</v>
      </c>
      <c r="W97" s="199">
        <f t="shared" si="54"/>
        <v>0</v>
      </c>
      <c r="X97" s="199">
        <f t="shared" si="54"/>
        <v>0</v>
      </c>
      <c r="Y97" s="199">
        <f t="shared" si="54"/>
        <v>0</v>
      </c>
      <c r="Z97" s="199">
        <f t="shared" si="54"/>
        <v>0</v>
      </c>
      <c r="AA97" s="199">
        <f t="shared" si="54"/>
        <v>0</v>
      </c>
      <c r="AB97" s="199">
        <f t="shared" si="54"/>
        <v>0</v>
      </c>
      <c r="AC97" s="199">
        <f t="shared" si="54"/>
        <v>0</v>
      </c>
      <c r="AD97" s="199">
        <f t="shared" si="54"/>
        <v>0</v>
      </c>
      <c r="AE97" s="199">
        <f t="shared" si="54"/>
        <v>0</v>
      </c>
      <c r="AF97" s="199">
        <f t="shared" si="54"/>
        <v>0</v>
      </c>
      <c r="AG97" s="199">
        <f t="shared" ref="AA97:AJ99" si="55">SUMIF($E$191:$E$281,$C97,AG$191:AG$281)+SUMIF($E$127:$E$150,$C97,AG$127:AG$150)</f>
        <v>0</v>
      </c>
      <c r="AH97" s="199">
        <f t="shared" si="55"/>
        <v>0</v>
      </c>
      <c r="AI97" s="199">
        <f t="shared" si="55"/>
        <v>0</v>
      </c>
      <c r="AJ97" s="199">
        <f t="shared" si="55"/>
        <v>0</v>
      </c>
    </row>
    <row r="98" spans="1:36" s="39" customFormat="1">
      <c r="A98" s="200"/>
      <c r="B98" s="200"/>
      <c r="C98" s="233" t="str">
        <f>"C-"&amp;C77</f>
        <v>C-FC-P</v>
      </c>
      <c r="D98" s="233" t="str">
        <f t="shared" si="53"/>
        <v>C&amp;A - Power</v>
      </c>
      <c r="E98" s="233" t="str">
        <f t="shared" si="53"/>
        <v>SWP</v>
      </c>
      <c r="F98" s="215"/>
      <c r="G98" s="229"/>
      <c r="H98" s="211"/>
      <c r="I98" s="213" t="s">
        <v>24</v>
      </c>
      <c r="J98" s="199"/>
      <c r="K98" s="199"/>
      <c r="L98" s="199"/>
      <c r="M98" s="199"/>
      <c r="N98" s="199">
        <f>SUMIF($E$191:$E$281,$C98,N$191:N$281)+SUMIF($E$127:$E$150,$C98,N$127:N$150)</f>
        <v>0</v>
      </c>
      <c r="O98" s="199"/>
      <c r="P98" s="199"/>
      <c r="Q98" s="199">
        <f t="shared" si="54"/>
        <v>0</v>
      </c>
      <c r="R98" s="199">
        <f t="shared" si="54"/>
        <v>0</v>
      </c>
      <c r="S98" s="199">
        <f t="shared" si="54"/>
        <v>0</v>
      </c>
      <c r="T98" s="199">
        <f t="shared" si="54"/>
        <v>0</v>
      </c>
      <c r="U98" s="199">
        <f t="shared" si="54"/>
        <v>0</v>
      </c>
      <c r="V98" s="199">
        <f t="shared" si="54"/>
        <v>0</v>
      </c>
      <c r="W98" s="199">
        <f t="shared" si="54"/>
        <v>0</v>
      </c>
      <c r="X98" s="199">
        <f t="shared" si="54"/>
        <v>0</v>
      </c>
      <c r="Y98" s="199">
        <f t="shared" si="54"/>
        <v>0</v>
      </c>
      <c r="Z98" s="199">
        <f t="shared" si="54"/>
        <v>0</v>
      </c>
      <c r="AA98" s="199">
        <f t="shared" si="55"/>
        <v>0</v>
      </c>
      <c r="AB98" s="199">
        <f t="shared" si="55"/>
        <v>0</v>
      </c>
      <c r="AC98" s="199">
        <f t="shared" si="55"/>
        <v>0</v>
      </c>
      <c r="AD98" s="199">
        <f t="shared" si="55"/>
        <v>0</v>
      </c>
      <c r="AE98" s="199">
        <f t="shared" si="55"/>
        <v>0</v>
      </c>
      <c r="AF98" s="199">
        <f t="shared" si="55"/>
        <v>0</v>
      </c>
      <c r="AG98" s="199">
        <f t="shared" si="55"/>
        <v>0</v>
      </c>
      <c r="AH98" s="199">
        <f t="shared" si="55"/>
        <v>0</v>
      </c>
      <c r="AI98" s="199">
        <f t="shared" si="55"/>
        <v>0</v>
      </c>
      <c r="AJ98" s="199">
        <f t="shared" si="55"/>
        <v>0</v>
      </c>
    </row>
    <row r="99" spans="1:36" s="39" customFormat="1">
      <c r="A99" s="200"/>
      <c r="B99" s="200"/>
      <c r="C99" s="233" t="str">
        <f>"C-"&amp;C78</f>
        <v>C-FC-O</v>
      </c>
      <c r="D99" s="233" t="str">
        <f t="shared" si="53"/>
        <v>C&amp;A - All Other</v>
      </c>
      <c r="E99" s="233" t="str">
        <f t="shared" si="53"/>
        <v>SWP</v>
      </c>
      <c r="F99" s="215"/>
      <c r="G99" s="229"/>
      <c r="H99" s="211"/>
      <c r="I99" s="213" t="s">
        <v>26</v>
      </c>
      <c r="J99" s="199"/>
      <c r="K99" s="199"/>
      <c r="L99" s="199"/>
      <c r="M99" s="199"/>
      <c r="N99" s="199">
        <f>SUMIF($E$191:$E$281,$C99,N$191:N$281)+SUMIF($E$127:$E$150,$C99,N$127:N$150)</f>
        <v>0</v>
      </c>
      <c r="O99" s="199"/>
      <c r="P99" s="199"/>
      <c r="Q99" s="199">
        <f t="shared" si="54"/>
        <v>0</v>
      </c>
      <c r="R99" s="199">
        <f t="shared" si="54"/>
        <v>0</v>
      </c>
      <c r="S99" s="199">
        <f t="shared" si="54"/>
        <v>0</v>
      </c>
      <c r="T99" s="199">
        <f t="shared" si="54"/>
        <v>0</v>
      </c>
      <c r="U99" s="199">
        <f t="shared" si="54"/>
        <v>0</v>
      </c>
      <c r="V99" s="199">
        <f t="shared" si="54"/>
        <v>0</v>
      </c>
      <c r="W99" s="199">
        <f t="shared" si="54"/>
        <v>0</v>
      </c>
      <c r="X99" s="199">
        <f t="shared" si="54"/>
        <v>0</v>
      </c>
      <c r="Y99" s="199">
        <f t="shared" si="54"/>
        <v>0</v>
      </c>
      <c r="Z99" s="199">
        <f t="shared" si="54"/>
        <v>0</v>
      </c>
      <c r="AA99" s="199">
        <f t="shared" si="55"/>
        <v>0</v>
      </c>
      <c r="AB99" s="199">
        <f t="shared" si="55"/>
        <v>0</v>
      </c>
      <c r="AC99" s="199">
        <f t="shared" si="55"/>
        <v>0</v>
      </c>
      <c r="AD99" s="199">
        <f t="shared" si="55"/>
        <v>0</v>
      </c>
      <c r="AE99" s="199">
        <f t="shared" si="55"/>
        <v>0</v>
      </c>
      <c r="AF99" s="199">
        <f t="shared" si="55"/>
        <v>0</v>
      </c>
      <c r="AG99" s="199">
        <f t="shared" si="55"/>
        <v>0</v>
      </c>
      <c r="AH99" s="199">
        <f t="shared" si="55"/>
        <v>0</v>
      </c>
      <c r="AI99" s="199">
        <f t="shared" si="55"/>
        <v>0</v>
      </c>
      <c r="AJ99" s="199">
        <f t="shared" si="55"/>
        <v>0</v>
      </c>
    </row>
    <row r="100" spans="1:36" s="39" customFormat="1">
      <c r="A100" s="200"/>
      <c r="B100" s="200"/>
      <c r="C100" s="233"/>
      <c r="D100" s="233"/>
      <c r="E100" s="233"/>
      <c r="F100" s="215"/>
      <c r="G100" s="229"/>
      <c r="H100" s="211" t="s">
        <v>56</v>
      </c>
      <c r="I100" s="211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</row>
    <row r="101" spans="1:36" s="39" customFormat="1">
      <c r="A101" s="200"/>
      <c r="B101" s="200"/>
      <c r="C101" s="233" t="str">
        <f>"C-"&amp;C80</f>
        <v>C-E-M-S</v>
      </c>
      <c r="D101" s="233" t="str">
        <f t="shared" ref="D101:E103" si="56">D80</f>
        <v>Supply</v>
      </c>
      <c r="E101" s="233" t="str">
        <f t="shared" si="56"/>
        <v>O&amp;M</v>
      </c>
      <c r="F101" s="215"/>
      <c r="G101" s="215"/>
      <c r="H101" s="211"/>
      <c r="I101" s="213" t="s">
        <v>22</v>
      </c>
      <c r="J101" s="199"/>
      <c r="K101" s="199"/>
      <c r="L101" s="199"/>
      <c r="M101" s="199"/>
      <c r="N101" s="199">
        <f>SUMIF($E$191:$E$281,$C101,N$191:N$281)+SUMIF($E$127:$E$150,$C101,N$127:N$150)</f>
        <v>0</v>
      </c>
      <c r="O101" s="199"/>
      <c r="P101" s="199"/>
      <c r="Q101" s="199">
        <f t="shared" ref="Q101:AF103" si="57">SUMIF($E$191:$E$281,$C101,Q$191:Q$281)+SUMIF($E$127:$E$150,$C101,Q$127:Q$150)</f>
        <v>0</v>
      </c>
      <c r="R101" s="199">
        <f t="shared" si="57"/>
        <v>0</v>
      </c>
      <c r="S101" s="199">
        <f t="shared" si="57"/>
        <v>0</v>
      </c>
      <c r="T101" s="199">
        <f t="shared" si="57"/>
        <v>0</v>
      </c>
      <c r="U101" s="199">
        <f t="shared" si="57"/>
        <v>0</v>
      </c>
      <c r="V101" s="199">
        <f t="shared" si="57"/>
        <v>0</v>
      </c>
      <c r="W101" s="199">
        <f t="shared" si="57"/>
        <v>0</v>
      </c>
      <c r="X101" s="199">
        <f t="shared" si="57"/>
        <v>0</v>
      </c>
      <c r="Y101" s="199">
        <f t="shared" si="57"/>
        <v>0</v>
      </c>
      <c r="Z101" s="199">
        <f t="shared" si="57"/>
        <v>0</v>
      </c>
      <c r="AA101" s="199">
        <f t="shared" si="57"/>
        <v>0</v>
      </c>
      <c r="AB101" s="199">
        <f t="shared" si="57"/>
        <v>0</v>
      </c>
      <c r="AC101" s="199">
        <f t="shared" si="57"/>
        <v>0</v>
      </c>
      <c r="AD101" s="199">
        <f t="shared" si="57"/>
        <v>0</v>
      </c>
      <c r="AE101" s="199">
        <f t="shared" si="57"/>
        <v>0</v>
      </c>
      <c r="AF101" s="199">
        <f t="shared" si="57"/>
        <v>0</v>
      </c>
      <c r="AG101" s="199">
        <f t="shared" ref="AA101:AJ103" si="58">SUMIF($E$191:$E$281,$C101,AG$191:AG$281)+SUMIF($E$127:$E$150,$C101,AG$127:AG$150)</f>
        <v>0</v>
      </c>
      <c r="AH101" s="199">
        <f t="shared" si="58"/>
        <v>0</v>
      </c>
      <c r="AI101" s="199">
        <f t="shared" si="58"/>
        <v>0</v>
      </c>
      <c r="AJ101" s="199">
        <f t="shared" si="58"/>
        <v>0</v>
      </c>
    </row>
    <row r="102" spans="1:36" s="39" customFormat="1">
      <c r="A102" s="200"/>
      <c r="B102" s="200"/>
      <c r="C102" s="233" t="str">
        <f>"C-"&amp;C81</f>
        <v>C-E-M-P</v>
      </c>
      <c r="D102" s="233" t="str">
        <f t="shared" si="56"/>
        <v>C&amp;A - Power</v>
      </c>
      <c r="E102" s="233" t="str">
        <f t="shared" si="56"/>
        <v>O&amp;M</v>
      </c>
      <c r="F102" s="215"/>
      <c r="G102" s="215"/>
      <c r="H102" s="211"/>
      <c r="I102" s="213" t="s">
        <v>24</v>
      </c>
      <c r="J102" s="199"/>
      <c r="K102" s="199"/>
      <c r="L102" s="199"/>
      <c r="M102" s="199"/>
      <c r="N102" s="199">
        <f>SUMIF($E$191:$E$281,$C102,N$191:N$281)+SUMIF($E$127:$E$150,$C102,N$127:N$150)</f>
        <v>0</v>
      </c>
      <c r="O102" s="199"/>
      <c r="P102" s="199"/>
      <c r="Q102" s="199">
        <f t="shared" si="57"/>
        <v>0</v>
      </c>
      <c r="R102" s="199">
        <f t="shared" si="57"/>
        <v>0</v>
      </c>
      <c r="S102" s="199">
        <f t="shared" si="57"/>
        <v>0</v>
      </c>
      <c r="T102" s="199">
        <f t="shared" si="57"/>
        <v>0</v>
      </c>
      <c r="U102" s="199">
        <f t="shared" si="57"/>
        <v>0</v>
      </c>
      <c r="V102" s="199">
        <f t="shared" si="57"/>
        <v>0</v>
      </c>
      <c r="W102" s="199">
        <f t="shared" si="57"/>
        <v>0</v>
      </c>
      <c r="X102" s="199">
        <f t="shared" si="57"/>
        <v>0</v>
      </c>
      <c r="Y102" s="199">
        <f t="shared" si="57"/>
        <v>0</v>
      </c>
      <c r="Z102" s="199">
        <f t="shared" si="57"/>
        <v>0</v>
      </c>
      <c r="AA102" s="199">
        <f t="shared" si="58"/>
        <v>0</v>
      </c>
      <c r="AB102" s="199">
        <f t="shared" si="58"/>
        <v>0</v>
      </c>
      <c r="AC102" s="199">
        <f t="shared" si="58"/>
        <v>0</v>
      </c>
      <c r="AD102" s="199">
        <f t="shared" si="58"/>
        <v>0</v>
      </c>
      <c r="AE102" s="199">
        <f t="shared" si="58"/>
        <v>0</v>
      </c>
      <c r="AF102" s="199">
        <f t="shared" si="58"/>
        <v>0</v>
      </c>
      <c r="AG102" s="199">
        <f t="shared" si="58"/>
        <v>0</v>
      </c>
      <c r="AH102" s="199">
        <f t="shared" si="58"/>
        <v>0</v>
      </c>
      <c r="AI102" s="199">
        <f t="shared" si="58"/>
        <v>0</v>
      </c>
      <c r="AJ102" s="199">
        <f t="shared" si="58"/>
        <v>0</v>
      </c>
    </row>
    <row r="103" spans="1:36" s="39" customFormat="1">
      <c r="A103" s="200"/>
      <c r="B103" s="200"/>
      <c r="C103" s="233" t="str">
        <f>"C-"&amp;C82</f>
        <v>C-E-M-O</v>
      </c>
      <c r="D103" s="233" t="str">
        <f t="shared" si="56"/>
        <v>C&amp;A - All Other</v>
      </c>
      <c r="E103" s="233" t="str">
        <f t="shared" si="56"/>
        <v>O&amp;M</v>
      </c>
      <c r="F103" s="215"/>
      <c r="G103" s="215"/>
      <c r="H103" s="211"/>
      <c r="I103" s="213" t="s">
        <v>26</v>
      </c>
      <c r="J103" s="199"/>
      <c r="K103" s="199"/>
      <c r="L103" s="199"/>
      <c r="M103" s="199"/>
      <c r="N103" s="199">
        <f>SUMIF($E$191:$E$281,$C103,N$191:N$281)+SUMIF($E$127:$E$150,$C103,N$127:N$150)</f>
        <v>0</v>
      </c>
      <c r="O103" s="199"/>
      <c r="P103" s="199"/>
      <c r="Q103" s="199">
        <f t="shared" si="57"/>
        <v>0</v>
      </c>
      <c r="R103" s="199">
        <f t="shared" si="57"/>
        <v>0</v>
      </c>
      <c r="S103" s="199">
        <f t="shared" si="57"/>
        <v>0</v>
      </c>
      <c r="T103" s="199">
        <f t="shared" si="57"/>
        <v>0</v>
      </c>
      <c r="U103" s="199">
        <f t="shared" si="57"/>
        <v>0</v>
      </c>
      <c r="V103" s="199">
        <f t="shared" si="57"/>
        <v>0</v>
      </c>
      <c r="W103" s="199">
        <f t="shared" si="57"/>
        <v>0</v>
      </c>
      <c r="X103" s="199">
        <f t="shared" si="57"/>
        <v>0</v>
      </c>
      <c r="Y103" s="199">
        <f t="shared" si="57"/>
        <v>0</v>
      </c>
      <c r="Z103" s="199">
        <f t="shared" si="57"/>
        <v>0</v>
      </c>
      <c r="AA103" s="199">
        <f t="shared" si="58"/>
        <v>0</v>
      </c>
      <c r="AB103" s="199">
        <f t="shared" si="58"/>
        <v>0</v>
      </c>
      <c r="AC103" s="199">
        <f t="shared" si="58"/>
        <v>0</v>
      </c>
      <c r="AD103" s="199">
        <f t="shared" si="58"/>
        <v>0</v>
      </c>
      <c r="AE103" s="199">
        <f t="shared" si="58"/>
        <v>0</v>
      </c>
      <c r="AF103" s="199">
        <f t="shared" si="58"/>
        <v>0</v>
      </c>
      <c r="AG103" s="199">
        <f t="shared" si="58"/>
        <v>0</v>
      </c>
      <c r="AH103" s="199">
        <f t="shared" si="58"/>
        <v>0</v>
      </c>
      <c r="AI103" s="199">
        <f t="shared" si="58"/>
        <v>0</v>
      </c>
      <c r="AJ103" s="199">
        <f t="shared" si="58"/>
        <v>0</v>
      </c>
    </row>
    <row r="104" spans="1:36" s="39" customFormat="1">
      <c r="A104" s="200"/>
      <c r="B104" s="200"/>
      <c r="C104" s="233"/>
      <c r="D104" s="233"/>
      <c r="E104" s="233"/>
      <c r="F104" s="215"/>
      <c r="G104" s="215"/>
      <c r="H104" s="211" t="s">
        <v>60</v>
      </c>
      <c r="I104" s="211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</row>
    <row r="105" spans="1:36" s="39" customFormat="1">
      <c r="A105" s="200"/>
      <c r="B105" s="200"/>
      <c r="C105" s="233" t="str">
        <f>"C-"&amp;C84</f>
        <v>C-F-M-S</v>
      </c>
      <c r="D105" s="233" t="str">
        <f t="shared" ref="D105:E107" si="59">D84</f>
        <v>Supply</v>
      </c>
      <c r="E105" s="233" t="str">
        <f t="shared" si="59"/>
        <v>O&amp;M</v>
      </c>
      <c r="F105" s="215"/>
      <c r="G105" s="215"/>
      <c r="H105" s="211"/>
      <c r="I105" s="213" t="s">
        <v>22</v>
      </c>
      <c r="J105" s="199"/>
      <c r="K105" s="199"/>
      <c r="L105" s="199"/>
      <c r="M105" s="199"/>
      <c r="N105" s="199">
        <f>SUMIF($E$191:$E$281,$C105,N$191:N$281)+SUMIF($E$127:$E$150,$C105,N$127:N$150)</f>
        <v>0</v>
      </c>
      <c r="O105" s="199"/>
      <c r="P105" s="199"/>
      <c r="Q105" s="199">
        <f t="shared" ref="Q105:AF107" si="60">SUMIF($E$191:$E$281,$C105,Q$191:Q$281)+SUMIF($E$127:$E$150,$C105,Q$127:Q$150)</f>
        <v>0</v>
      </c>
      <c r="R105" s="199">
        <f t="shared" si="60"/>
        <v>0</v>
      </c>
      <c r="S105" s="199">
        <f t="shared" si="60"/>
        <v>0</v>
      </c>
      <c r="T105" s="199">
        <f t="shared" si="60"/>
        <v>0</v>
      </c>
      <c r="U105" s="199">
        <f t="shared" si="60"/>
        <v>0</v>
      </c>
      <c r="V105" s="199">
        <f t="shared" si="60"/>
        <v>0</v>
      </c>
      <c r="W105" s="199">
        <f t="shared" si="60"/>
        <v>0</v>
      </c>
      <c r="X105" s="199">
        <f t="shared" si="60"/>
        <v>0</v>
      </c>
      <c r="Y105" s="199">
        <f t="shared" si="60"/>
        <v>0</v>
      </c>
      <c r="Z105" s="199">
        <f t="shared" si="60"/>
        <v>0</v>
      </c>
      <c r="AA105" s="199">
        <f t="shared" si="60"/>
        <v>0</v>
      </c>
      <c r="AB105" s="199">
        <f t="shared" si="60"/>
        <v>0</v>
      </c>
      <c r="AC105" s="199">
        <f t="shared" si="60"/>
        <v>0</v>
      </c>
      <c r="AD105" s="199">
        <f t="shared" si="60"/>
        <v>0</v>
      </c>
      <c r="AE105" s="199">
        <f t="shared" si="60"/>
        <v>0</v>
      </c>
      <c r="AF105" s="199">
        <f t="shared" si="60"/>
        <v>0</v>
      </c>
      <c r="AG105" s="199">
        <f t="shared" ref="AA105:AJ107" si="61">SUMIF($E$191:$E$281,$C105,AG$191:AG$281)+SUMIF($E$127:$E$150,$C105,AG$127:AG$150)</f>
        <v>0</v>
      </c>
      <c r="AH105" s="199">
        <f t="shared" si="61"/>
        <v>0</v>
      </c>
      <c r="AI105" s="199">
        <f t="shared" si="61"/>
        <v>0</v>
      </c>
      <c r="AJ105" s="199">
        <f t="shared" si="61"/>
        <v>0</v>
      </c>
    </row>
    <row r="106" spans="1:36" s="39" customFormat="1">
      <c r="A106" s="200"/>
      <c r="B106" s="200"/>
      <c r="C106" s="233" t="str">
        <f>"C-"&amp;C85</f>
        <v>C-F-M-P</v>
      </c>
      <c r="D106" s="233" t="str">
        <f t="shared" si="59"/>
        <v>C&amp;A - Power</v>
      </c>
      <c r="E106" s="233" t="str">
        <f t="shared" si="59"/>
        <v>O&amp;M</v>
      </c>
      <c r="F106" s="215"/>
      <c r="G106" s="215"/>
      <c r="H106" s="211"/>
      <c r="I106" s="213" t="s">
        <v>24</v>
      </c>
      <c r="J106" s="199"/>
      <c r="K106" s="199"/>
      <c r="L106" s="199"/>
      <c r="M106" s="199"/>
      <c r="N106" s="199">
        <f>SUMIF($E$191:$E$281,$C106,N$191:N$281)+SUMIF($E$127:$E$150,$C106,N$127:N$150)</f>
        <v>0</v>
      </c>
      <c r="O106" s="199"/>
      <c r="P106" s="199"/>
      <c r="Q106" s="199">
        <f t="shared" si="60"/>
        <v>0</v>
      </c>
      <c r="R106" s="199">
        <f t="shared" si="60"/>
        <v>0</v>
      </c>
      <c r="S106" s="199">
        <f t="shared" si="60"/>
        <v>0</v>
      </c>
      <c r="T106" s="199">
        <f t="shared" si="60"/>
        <v>0</v>
      </c>
      <c r="U106" s="199">
        <f t="shared" si="60"/>
        <v>0</v>
      </c>
      <c r="V106" s="199">
        <f t="shared" si="60"/>
        <v>0</v>
      </c>
      <c r="W106" s="199">
        <f t="shared" si="60"/>
        <v>0</v>
      </c>
      <c r="X106" s="199">
        <f t="shared" si="60"/>
        <v>0</v>
      </c>
      <c r="Y106" s="199">
        <f t="shared" si="60"/>
        <v>0</v>
      </c>
      <c r="Z106" s="199">
        <f t="shared" si="60"/>
        <v>0</v>
      </c>
      <c r="AA106" s="199">
        <f t="shared" si="61"/>
        <v>0</v>
      </c>
      <c r="AB106" s="199">
        <f t="shared" si="61"/>
        <v>0</v>
      </c>
      <c r="AC106" s="199">
        <f t="shared" si="61"/>
        <v>0</v>
      </c>
      <c r="AD106" s="199">
        <f t="shared" si="61"/>
        <v>0</v>
      </c>
      <c r="AE106" s="199">
        <f t="shared" si="61"/>
        <v>0</v>
      </c>
      <c r="AF106" s="199">
        <f t="shared" si="61"/>
        <v>0</v>
      </c>
      <c r="AG106" s="199">
        <f t="shared" si="61"/>
        <v>0</v>
      </c>
      <c r="AH106" s="199">
        <f t="shared" si="61"/>
        <v>0</v>
      </c>
      <c r="AI106" s="199">
        <f t="shared" si="61"/>
        <v>0</v>
      </c>
      <c r="AJ106" s="199">
        <f t="shared" si="61"/>
        <v>0</v>
      </c>
    </row>
    <row r="107" spans="1:36" s="39" customFormat="1">
      <c r="A107" s="200"/>
      <c r="B107" s="200"/>
      <c r="C107" s="233" t="str">
        <f>"C-"&amp;C86</f>
        <v>C-F-M-O</v>
      </c>
      <c r="D107" s="233" t="str">
        <f t="shared" si="59"/>
        <v>C&amp;A - All Other</v>
      </c>
      <c r="E107" s="233" t="str">
        <f t="shared" si="59"/>
        <v>O&amp;M</v>
      </c>
      <c r="F107" s="215"/>
      <c r="G107" s="215"/>
      <c r="H107" s="211"/>
      <c r="I107" s="213" t="s">
        <v>26</v>
      </c>
      <c r="J107" s="199"/>
      <c r="K107" s="199"/>
      <c r="L107" s="199"/>
      <c r="M107" s="199"/>
      <c r="N107" s="199">
        <f>SUMIF($E$191:$E$281,$C107,N$191:N$281)+SUMIF($E$127:$E$150,$C107,N$127:N$150)</f>
        <v>0</v>
      </c>
      <c r="O107" s="199"/>
      <c r="P107" s="199"/>
      <c r="Q107" s="199">
        <f t="shared" si="60"/>
        <v>0</v>
      </c>
      <c r="R107" s="199">
        <f t="shared" si="60"/>
        <v>0</v>
      </c>
      <c r="S107" s="199">
        <f t="shared" si="60"/>
        <v>0</v>
      </c>
      <c r="T107" s="199">
        <f t="shared" si="60"/>
        <v>0</v>
      </c>
      <c r="U107" s="199">
        <f t="shared" si="60"/>
        <v>0</v>
      </c>
      <c r="V107" s="199">
        <f t="shared" si="60"/>
        <v>0</v>
      </c>
      <c r="W107" s="199">
        <f t="shared" si="60"/>
        <v>0</v>
      </c>
      <c r="X107" s="199">
        <f t="shared" si="60"/>
        <v>0</v>
      </c>
      <c r="Y107" s="199">
        <f t="shared" si="60"/>
        <v>0</v>
      </c>
      <c r="Z107" s="199">
        <f t="shared" si="60"/>
        <v>0</v>
      </c>
      <c r="AA107" s="199">
        <f t="shared" si="61"/>
        <v>0</v>
      </c>
      <c r="AB107" s="199">
        <f t="shared" si="61"/>
        <v>0</v>
      </c>
      <c r="AC107" s="199">
        <f t="shared" si="61"/>
        <v>0</v>
      </c>
      <c r="AD107" s="199">
        <f t="shared" si="61"/>
        <v>0</v>
      </c>
      <c r="AE107" s="199">
        <f t="shared" si="61"/>
        <v>0</v>
      </c>
      <c r="AF107" s="199">
        <f t="shared" si="61"/>
        <v>0</v>
      </c>
      <c r="AG107" s="199">
        <f t="shared" si="61"/>
        <v>0</v>
      </c>
      <c r="AH107" s="199">
        <f t="shared" si="61"/>
        <v>0</v>
      </c>
      <c r="AI107" s="199">
        <f t="shared" si="61"/>
        <v>0</v>
      </c>
      <c r="AJ107" s="199">
        <f t="shared" si="61"/>
        <v>0</v>
      </c>
    </row>
    <row r="108" spans="1:36" s="39" customFormat="1">
      <c r="A108" s="200"/>
      <c r="B108" s="200"/>
      <c r="C108" s="233"/>
      <c r="D108" s="233"/>
      <c r="E108" s="233"/>
      <c r="F108" s="215"/>
      <c r="G108" s="215"/>
      <c r="H108" s="211" t="s">
        <v>29</v>
      </c>
      <c r="I108" s="215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</row>
    <row r="109" spans="1:36" s="39" customFormat="1">
      <c r="A109" s="200"/>
      <c r="B109" s="200"/>
      <c r="C109" s="233" t="str">
        <f>"C-"&amp;C88</f>
        <v>C-P-Off-F</v>
      </c>
      <c r="D109" s="233" t="str">
        <f t="shared" ref="D109:E111" si="62">D88</f>
        <v>C&amp;A - Power</v>
      </c>
      <c r="E109" s="233" t="str">
        <f t="shared" si="62"/>
        <v>SWP</v>
      </c>
      <c r="F109" s="215"/>
      <c r="G109" s="215"/>
      <c r="H109" s="211"/>
      <c r="I109" s="215" t="s">
        <v>30</v>
      </c>
      <c r="J109" s="199"/>
      <c r="K109" s="199"/>
      <c r="L109" s="199"/>
      <c r="M109" s="199"/>
      <c r="N109" s="199">
        <f>SUMIF($E$191:$E$281,$C109,N$191:N$281)+SUMIF($E$127:$E$150,$C109,N$127:N$150)</f>
        <v>0</v>
      </c>
      <c r="O109" s="199"/>
      <c r="P109" s="199"/>
      <c r="Q109" s="199">
        <f t="shared" ref="Q109:AF111" si="63">SUMIF($E$191:$E$281,$C109,Q$191:Q$281)+SUMIF($E$127:$E$150,$C109,Q$127:Q$150)</f>
        <v>0</v>
      </c>
      <c r="R109" s="199">
        <f t="shared" si="63"/>
        <v>0</v>
      </c>
      <c r="S109" s="199">
        <f t="shared" si="63"/>
        <v>0</v>
      </c>
      <c r="T109" s="199">
        <f t="shared" si="63"/>
        <v>0</v>
      </c>
      <c r="U109" s="199">
        <f t="shared" si="63"/>
        <v>0</v>
      </c>
      <c r="V109" s="199">
        <f t="shared" si="63"/>
        <v>-2065341.081870629</v>
      </c>
      <c r="W109" s="199">
        <f t="shared" si="63"/>
        <v>-2065341.081870629</v>
      </c>
      <c r="X109" s="199">
        <f t="shared" si="63"/>
        <v>-1419818.2931326337</v>
      </c>
      <c r="Y109" s="199">
        <f t="shared" si="63"/>
        <v>-655307.72126200458</v>
      </c>
      <c r="Z109" s="199">
        <f t="shared" si="63"/>
        <v>0</v>
      </c>
      <c r="AA109" s="199">
        <f t="shared" si="63"/>
        <v>0</v>
      </c>
      <c r="AB109" s="199">
        <f t="shared" si="63"/>
        <v>0</v>
      </c>
      <c r="AC109" s="199">
        <f t="shared" si="63"/>
        <v>0</v>
      </c>
      <c r="AD109" s="199">
        <f t="shared" si="63"/>
        <v>0</v>
      </c>
      <c r="AE109" s="199">
        <f t="shared" si="63"/>
        <v>0</v>
      </c>
      <c r="AF109" s="199">
        <f t="shared" si="63"/>
        <v>0</v>
      </c>
      <c r="AG109" s="199">
        <f t="shared" ref="AA109:AJ111" si="64">SUMIF($E$191:$E$281,$C109,AG$191:AG$281)+SUMIF($E$127:$E$150,$C109,AG$127:AG$150)</f>
        <v>0</v>
      </c>
      <c r="AH109" s="199">
        <f t="shared" si="64"/>
        <v>0</v>
      </c>
      <c r="AI109" s="199">
        <f t="shared" si="64"/>
        <v>0</v>
      </c>
      <c r="AJ109" s="199">
        <f t="shared" si="64"/>
        <v>0</v>
      </c>
    </row>
    <row r="110" spans="1:36" s="39" customFormat="1">
      <c r="A110" s="200"/>
      <c r="B110" s="200"/>
      <c r="C110" s="233" t="str">
        <f>"C-"&amp;C89</f>
        <v>C-P-Off-V</v>
      </c>
      <c r="D110" s="233" t="str">
        <f t="shared" si="62"/>
        <v>C&amp;A - Power</v>
      </c>
      <c r="E110" s="233" t="str">
        <f t="shared" si="62"/>
        <v>O&amp;M</v>
      </c>
      <c r="F110" s="215"/>
      <c r="G110" s="215"/>
      <c r="H110" s="211"/>
      <c r="I110" s="215" t="s">
        <v>31</v>
      </c>
      <c r="J110" s="199"/>
      <c r="K110" s="199"/>
      <c r="L110" s="199"/>
      <c r="M110" s="199"/>
      <c r="N110" s="199">
        <f>SUMIF($E$191:$E$281,$C110,N$191:N$281)+SUMIF($E$127:$E$150,$C110,N$127:N$150)</f>
        <v>0</v>
      </c>
      <c r="O110" s="199"/>
      <c r="P110" s="199"/>
      <c r="Q110" s="199">
        <f t="shared" si="63"/>
        <v>0</v>
      </c>
      <c r="R110" s="199">
        <f t="shared" si="63"/>
        <v>0</v>
      </c>
      <c r="S110" s="199">
        <f t="shared" si="63"/>
        <v>0</v>
      </c>
      <c r="T110" s="199">
        <f t="shared" si="63"/>
        <v>0</v>
      </c>
      <c r="U110" s="199">
        <f t="shared" si="63"/>
        <v>0</v>
      </c>
      <c r="V110" s="199">
        <f t="shared" si="63"/>
        <v>0</v>
      </c>
      <c r="W110" s="199">
        <f t="shared" si="63"/>
        <v>0</v>
      </c>
      <c r="X110" s="199">
        <f t="shared" si="63"/>
        <v>0</v>
      </c>
      <c r="Y110" s="199">
        <f t="shared" si="63"/>
        <v>0</v>
      </c>
      <c r="Z110" s="199">
        <f t="shared" si="63"/>
        <v>0</v>
      </c>
      <c r="AA110" s="199">
        <f t="shared" si="64"/>
        <v>0</v>
      </c>
      <c r="AB110" s="199">
        <f t="shared" si="64"/>
        <v>0</v>
      </c>
      <c r="AC110" s="199">
        <f t="shared" si="64"/>
        <v>0</v>
      </c>
      <c r="AD110" s="199">
        <f t="shared" si="64"/>
        <v>0</v>
      </c>
      <c r="AE110" s="199">
        <f t="shared" si="64"/>
        <v>0</v>
      </c>
      <c r="AF110" s="199">
        <f t="shared" si="64"/>
        <v>0</v>
      </c>
      <c r="AG110" s="199">
        <f t="shared" si="64"/>
        <v>0</v>
      </c>
      <c r="AH110" s="199">
        <f t="shared" si="64"/>
        <v>0</v>
      </c>
      <c r="AI110" s="199">
        <f t="shared" si="64"/>
        <v>0</v>
      </c>
      <c r="AJ110" s="199">
        <f t="shared" si="64"/>
        <v>0</v>
      </c>
    </row>
    <row r="111" spans="1:36" s="39" customFormat="1">
      <c r="A111" s="200"/>
      <c r="B111" s="200"/>
      <c r="C111" s="233" t="str">
        <f>"C-"&amp;C90</f>
        <v>C-P-On</v>
      </c>
      <c r="D111" s="233" t="str">
        <f t="shared" si="62"/>
        <v>C&amp;A - Power</v>
      </c>
      <c r="E111" s="233" t="str">
        <f t="shared" si="62"/>
        <v>O&amp;M</v>
      </c>
      <c r="F111" s="215"/>
      <c r="G111" s="215"/>
      <c r="H111" s="211"/>
      <c r="I111" s="215" t="s">
        <v>32</v>
      </c>
      <c r="J111" s="199"/>
      <c r="K111" s="199"/>
      <c r="L111" s="199"/>
      <c r="M111" s="199"/>
      <c r="N111" s="199">
        <f>SUMIF($E$191:$E$281,$C111,N$191:N$281)+SUMIF($E$127:$E$150,$C111,N$127:N$150)</f>
        <v>0</v>
      </c>
      <c r="O111" s="199"/>
      <c r="P111" s="199"/>
      <c r="Q111" s="199">
        <f t="shared" si="63"/>
        <v>0</v>
      </c>
      <c r="R111" s="199">
        <f t="shared" si="63"/>
        <v>0</v>
      </c>
      <c r="S111" s="199">
        <f t="shared" si="63"/>
        <v>0</v>
      </c>
      <c r="T111" s="199">
        <f t="shared" si="63"/>
        <v>0</v>
      </c>
      <c r="U111" s="199">
        <f t="shared" si="63"/>
        <v>0</v>
      </c>
      <c r="V111" s="199">
        <f t="shared" si="63"/>
        <v>0</v>
      </c>
      <c r="W111" s="199">
        <f t="shared" si="63"/>
        <v>0</v>
      </c>
      <c r="X111" s="199">
        <f t="shared" si="63"/>
        <v>0</v>
      </c>
      <c r="Y111" s="199">
        <f t="shared" si="63"/>
        <v>0</v>
      </c>
      <c r="Z111" s="199">
        <f t="shared" si="63"/>
        <v>0</v>
      </c>
      <c r="AA111" s="199">
        <f t="shared" si="64"/>
        <v>0</v>
      </c>
      <c r="AB111" s="199">
        <f t="shared" si="64"/>
        <v>0</v>
      </c>
      <c r="AC111" s="199">
        <f t="shared" si="64"/>
        <v>0</v>
      </c>
      <c r="AD111" s="199">
        <f t="shared" si="64"/>
        <v>0</v>
      </c>
      <c r="AE111" s="199">
        <f t="shared" si="64"/>
        <v>0</v>
      </c>
      <c r="AF111" s="199">
        <f t="shared" si="64"/>
        <v>0</v>
      </c>
      <c r="AG111" s="199">
        <f t="shared" si="64"/>
        <v>0</v>
      </c>
      <c r="AH111" s="199">
        <f t="shared" si="64"/>
        <v>0</v>
      </c>
      <c r="AI111" s="199">
        <f t="shared" si="64"/>
        <v>0</v>
      </c>
      <c r="AJ111" s="199">
        <f t="shared" si="64"/>
        <v>0</v>
      </c>
    </row>
    <row r="112" spans="1:36" s="39" customFormat="1">
      <c r="A112" s="200"/>
      <c r="B112" s="200"/>
      <c r="G112" s="212" t="s">
        <v>2</v>
      </c>
      <c r="H112" s="212"/>
      <c r="I112" s="212"/>
      <c r="J112" s="201"/>
      <c r="K112" s="201"/>
      <c r="L112" s="201"/>
      <c r="M112" s="201"/>
      <c r="N112" s="201">
        <f t="shared" ref="N112:AJ112" si="65">SUM(N72:N111)</f>
        <v>0</v>
      </c>
      <c r="O112" s="201"/>
      <c r="P112" s="201"/>
      <c r="Q112" s="201">
        <f t="shared" si="65"/>
        <v>0</v>
      </c>
      <c r="R112" s="201">
        <f t="shared" si="65"/>
        <v>0</v>
      </c>
      <c r="S112" s="201">
        <f t="shared" si="65"/>
        <v>0</v>
      </c>
      <c r="T112" s="201">
        <f t="shared" si="65"/>
        <v>0</v>
      </c>
      <c r="U112" s="201">
        <f t="shared" si="65"/>
        <v>0</v>
      </c>
      <c r="V112" s="201">
        <f t="shared" si="65"/>
        <v>538246030.11469769</v>
      </c>
      <c r="W112" s="201">
        <f t="shared" si="65"/>
        <v>582252181.49033022</v>
      </c>
      <c r="X112" s="201">
        <f t="shared" si="65"/>
        <v>599405919.44691873</v>
      </c>
      <c r="Y112" s="201">
        <f t="shared" si="65"/>
        <v>645467395.04785192</v>
      </c>
      <c r="Z112" s="201">
        <f t="shared" si="65"/>
        <v>708764908.89855838</v>
      </c>
      <c r="AA112" s="201">
        <f t="shared" si="65"/>
        <v>778613262.57896662</v>
      </c>
      <c r="AB112" s="201">
        <f t="shared" si="65"/>
        <v>849244062.76258004</v>
      </c>
      <c r="AC112" s="201">
        <f t="shared" si="65"/>
        <v>910250939.86554778</v>
      </c>
      <c r="AD112" s="201">
        <f t="shared" si="65"/>
        <v>978544111.80479109</v>
      </c>
      <c r="AE112" s="201">
        <f t="shared" si="65"/>
        <v>1056242860.3563435</v>
      </c>
      <c r="AF112" s="201">
        <f t="shared" si="65"/>
        <v>1131333893.6364079</v>
      </c>
      <c r="AG112" s="201">
        <f t="shared" si="65"/>
        <v>1227329250.7646995</v>
      </c>
      <c r="AH112" s="201">
        <f t="shared" si="65"/>
        <v>1326561908.4156747</v>
      </c>
      <c r="AI112" s="201">
        <f t="shared" si="65"/>
        <v>1422341595.2425485</v>
      </c>
      <c r="AJ112" s="201">
        <f t="shared" si="65"/>
        <v>1513965852.6990745</v>
      </c>
    </row>
    <row r="113" spans="1:36" s="39" customFormat="1">
      <c r="A113" s="200"/>
      <c r="B113" s="200"/>
      <c r="H113" s="212"/>
      <c r="I113" s="212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</row>
    <row r="114" spans="1:36" s="39" customFormat="1">
      <c r="A114" s="200"/>
      <c r="B114" s="200"/>
      <c r="G114" s="212" t="s">
        <v>67</v>
      </c>
      <c r="H114" s="212"/>
      <c r="I114" s="212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</row>
    <row r="115" spans="1:36" s="39" customFormat="1">
      <c r="A115" s="200"/>
      <c r="B115" s="200"/>
      <c r="I115" s="39" t="s">
        <v>68</v>
      </c>
      <c r="J115" s="223"/>
      <c r="K115" s="223"/>
      <c r="L115" s="223"/>
      <c r="M115" s="223"/>
      <c r="N115" s="223">
        <f t="shared" ref="N115:AJ115" si="66">N112</f>
        <v>0</v>
      </c>
      <c r="O115" s="223"/>
      <c r="P115" s="223"/>
      <c r="Q115" s="223">
        <f t="shared" si="66"/>
        <v>0</v>
      </c>
      <c r="R115" s="223">
        <f t="shared" si="66"/>
        <v>0</v>
      </c>
      <c r="S115" s="223">
        <f t="shared" si="66"/>
        <v>0</v>
      </c>
      <c r="T115" s="223">
        <f t="shared" si="66"/>
        <v>0</v>
      </c>
      <c r="U115" s="223">
        <f t="shared" si="66"/>
        <v>0</v>
      </c>
      <c r="V115" s="223">
        <f t="shared" si="66"/>
        <v>538246030.11469769</v>
      </c>
      <c r="W115" s="223">
        <f t="shared" si="66"/>
        <v>582252181.49033022</v>
      </c>
      <c r="X115" s="223">
        <f t="shared" si="66"/>
        <v>599405919.44691873</v>
      </c>
      <c r="Y115" s="223">
        <f t="shared" si="66"/>
        <v>645467395.04785192</v>
      </c>
      <c r="Z115" s="223">
        <f t="shared" si="66"/>
        <v>708764908.89855838</v>
      </c>
      <c r="AA115" s="223">
        <f t="shared" si="66"/>
        <v>778613262.57896662</v>
      </c>
      <c r="AB115" s="223">
        <f t="shared" si="66"/>
        <v>849244062.76258004</v>
      </c>
      <c r="AC115" s="223">
        <f t="shared" si="66"/>
        <v>910250939.86554778</v>
      </c>
      <c r="AD115" s="223">
        <f t="shared" si="66"/>
        <v>978544111.80479109</v>
      </c>
      <c r="AE115" s="223">
        <f t="shared" si="66"/>
        <v>1056242860.3563435</v>
      </c>
      <c r="AF115" s="223">
        <f t="shared" si="66"/>
        <v>1131333893.6364079</v>
      </c>
      <c r="AG115" s="223">
        <f t="shared" si="66"/>
        <v>1227329250.7646995</v>
      </c>
      <c r="AH115" s="223">
        <f t="shared" si="66"/>
        <v>1326561908.4156747</v>
      </c>
      <c r="AI115" s="223">
        <f t="shared" si="66"/>
        <v>1422341595.2425485</v>
      </c>
      <c r="AJ115" s="223">
        <f t="shared" si="66"/>
        <v>1513965852.6990745</v>
      </c>
    </row>
    <row r="116" spans="1:36" s="39" customFormat="1">
      <c r="A116" s="200"/>
      <c r="B116" s="200"/>
      <c r="I116" s="39" t="s">
        <v>69</v>
      </c>
      <c r="J116" s="223"/>
      <c r="K116" s="223"/>
      <c r="L116" s="223"/>
      <c r="M116" s="223"/>
      <c r="N116" s="223">
        <f t="shared" ref="N116:AJ116" si="67">N190</f>
        <v>0</v>
      </c>
      <c r="O116" s="223"/>
      <c r="P116" s="223"/>
      <c r="Q116" s="223">
        <f t="shared" si="67"/>
        <v>0</v>
      </c>
      <c r="R116" s="223">
        <f t="shared" si="67"/>
        <v>0</v>
      </c>
      <c r="S116" s="223">
        <f t="shared" si="67"/>
        <v>0</v>
      </c>
      <c r="T116" s="223">
        <f t="shared" si="67"/>
        <v>0</v>
      </c>
      <c r="U116" s="223">
        <f t="shared" si="67"/>
        <v>0</v>
      </c>
      <c r="V116" s="223">
        <f t="shared" si="67"/>
        <v>538246030.11469769</v>
      </c>
      <c r="W116" s="223">
        <f t="shared" si="67"/>
        <v>582252181.49033022</v>
      </c>
      <c r="X116" s="223">
        <f t="shared" si="67"/>
        <v>599405919.44691849</v>
      </c>
      <c r="Y116" s="223">
        <f t="shared" si="67"/>
        <v>645467395.0478518</v>
      </c>
      <c r="Z116" s="223">
        <f t="shared" si="67"/>
        <v>708764908.89855838</v>
      </c>
      <c r="AA116" s="223">
        <f t="shared" si="67"/>
        <v>778613262.57896662</v>
      </c>
      <c r="AB116" s="223">
        <f t="shared" si="67"/>
        <v>849244062.76257992</v>
      </c>
      <c r="AC116" s="223">
        <f t="shared" si="67"/>
        <v>910250939.8655479</v>
      </c>
      <c r="AD116" s="223">
        <f t="shared" si="67"/>
        <v>978544111.80479097</v>
      </c>
      <c r="AE116" s="223">
        <f t="shared" si="67"/>
        <v>1056242860.3563437</v>
      </c>
      <c r="AF116" s="223">
        <f t="shared" si="67"/>
        <v>1131333893.6364081</v>
      </c>
      <c r="AG116" s="223">
        <f t="shared" si="67"/>
        <v>1227329250.7646992</v>
      </c>
      <c r="AH116" s="223">
        <f t="shared" si="67"/>
        <v>1326561908.4156744</v>
      </c>
      <c r="AI116" s="223">
        <f t="shared" si="67"/>
        <v>1422341595.2425487</v>
      </c>
      <c r="AJ116" s="223">
        <f t="shared" si="67"/>
        <v>1513965852.6990745</v>
      </c>
    </row>
    <row r="117" spans="1:36" s="39" customFormat="1">
      <c r="A117" s="200"/>
      <c r="B117" s="200"/>
      <c r="I117" s="39" t="s">
        <v>70</v>
      </c>
      <c r="J117" s="223"/>
      <c r="K117" s="223"/>
      <c r="L117" s="223"/>
      <c r="M117" s="223"/>
      <c r="N117" s="223">
        <f t="shared" ref="N117:AJ117" si="68">N126</f>
        <v>0</v>
      </c>
      <c r="O117" s="223"/>
      <c r="P117" s="223"/>
      <c r="Q117" s="223">
        <f t="shared" si="68"/>
        <v>0</v>
      </c>
      <c r="R117" s="223">
        <f t="shared" si="68"/>
        <v>0</v>
      </c>
      <c r="S117" s="223">
        <f t="shared" si="68"/>
        <v>0</v>
      </c>
      <c r="T117" s="223">
        <f t="shared" si="68"/>
        <v>0</v>
      </c>
      <c r="U117" s="223">
        <f t="shared" si="68"/>
        <v>0</v>
      </c>
      <c r="V117" s="223">
        <f t="shared" si="68"/>
        <v>0</v>
      </c>
      <c r="W117" s="223">
        <f t="shared" si="68"/>
        <v>0</v>
      </c>
      <c r="X117" s="223">
        <f t="shared" si="68"/>
        <v>0</v>
      </c>
      <c r="Y117" s="223">
        <f t="shared" si="68"/>
        <v>0</v>
      </c>
      <c r="Z117" s="223">
        <f t="shared" si="68"/>
        <v>0</v>
      </c>
      <c r="AA117" s="223">
        <f t="shared" si="68"/>
        <v>0</v>
      </c>
      <c r="AB117" s="223">
        <f>AB126</f>
        <v>0</v>
      </c>
      <c r="AC117" s="223">
        <f t="shared" si="68"/>
        <v>0</v>
      </c>
      <c r="AD117" s="223">
        <f t="shared" si="68"/>
        <v>0</v>
      </c>
      <c r="AE117" s="223">
        <f t="shared" si="68"/>
        <v>0</v>
      </c>
      <c r="AF117" s="223">
        <f t="shared" si="68"/>
        <v>0</v>
      </c>
      <c r="AG117" s="223">
        <f t="shared" si="68"/>
        <v>0</v>
      </c>
      <c r="AH117" s="223">
        <f t="shared" si="68"/>
        <v>0</v>
      </c>
      <c r="AI117" s="223">
        <f t="shared" si="68"/>
        <v>0</v>
      </c>
      <c r="AJ117" s="223">
        <f t="shared" si="68"/>
        <v>0</v>
      </c>
    </row>
    <row r="118" spans="1:36" s="39" customFormat="1">
      <c r="A118" s="200"/>
      <c r="B118" s="200">
        <f>SUMSQ(J118:AJ118)</f>
        <v>0</v>
      </c>
      <c r="H118" s="212"/>
      <c r="I118" s="39" t="s">
        <v>71</v>
      </c>
      <c r="J118" s="219"/>
      <c r="K118" s="219"/>
      <c r="L118" s="219"/>
      <c r="M118" s="219"/>
      <c r="N118" s="219">
        <f t="shared" ref="N118:AJ118" si="69">ROUND(N115-N116-N117,4)</f>
        <v>0</v>
      </c>
      <c r="O118" s="219"/>
      <c r="P118" s="219"/>
      <c r="Q118" s="219">
        <f t="shared" si="69"/>
        <v>0</v>
      </c>
      <c r="R118" s="219">
        <f t="shared" si="69"/>
        <v>0</v>
      </c>
      <c r="S118" s="219">
        <f t="shared" si="69"/>
        <v>0</v>
      </c>
      <c r="T118" s="219">
        <f t="shared" si="69"/>
        <v>0</v>
      </c>
      <c r="U118" s="219">
        <f t="shared" si="69"/>
        <v>0</v>
      </c>
      <c r="V118" s="219">
        <f t="shared" si="69"/>
        <v>0</v>
      </c>
      <c r="W118" s="219">
        <f t="shared" si="69"/>
        <v>0</v>
      </c>
      <c r="X118" s="219">
        <f t="shared" si="69"/>
        <v>0</v>
      </c>
      <c r="Y118" s="219">
        <f t="shared" si="69"/>
        <v>0</v>
      </c>
      <c r="Z118" s="219">
        <f t="shared" si="69"/>
        <v>0</v>
      </c>
      <c r="AA118" s="219">
        <f t="shared" si="69"/>
        <v>0</v>
      </c>
      <c r="AB118" s="219">
        <f t="shared" si="69"/>
        <v>0</v>
      </c>
      <c r="AC118" s="219">
        <f t="shared" si="69"/>
        <v>0</v>
      </c>
      <c r="AD118" s="219">
        <f t="shared" si="69"/>
        <v>0</v>
      </c>
      <c r="AE118" s="219">
        <f t="shared" si="69"/>
        <v>0</v>
      </c>
      <c r="AF118" s="219">
        <f t="shared" si="69"/>
        <v>0</v>
      </c>
      <c r="AG118" s="219">
        <f t="shared" si="69"/>
        <v>0</v>
      </c>
      <c r="AH118" s="219">
        <f t="shared" si="69"/>
        <v>0</v>
      </c>
      <c r="AI118" s="219">
        <f t="shared" si="69"/>
        <v>0</v>
      </c>
      <c r="AJ118" s="219">
        <f t="shared" si="69"/>
        <v>0</v>
      </c>
    </row>
    <row r="119" spans="1:36" s="39" customFormat="1">
      <c r="A119" s="200"/>
      <c r="B119" s="200"/>
      <c r="H119" s="212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</row>
    <row r="120" spans="1:36" s="39" customFormat="1" hidden="1" outlineLevel="1">
      <c r="A120" s="200"/>
      <c r="B120" s="200"/>
      <c r="E120" s="36" t="s">
        <v>72</v>
      </c>
      <c r="F120" s="37"/>
      <c r="G120" s="37"/>
      <c r="H120" s="37"/>
      <c r="I120" s="37" t="s">
        <v>73</v>
      </c>
      <c r="J120" s="234"/>
      <c r="K120" s="234"/>
      <c r="L120" s="235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</row>
    <row r="121" spans="1:36" s="39" customFormat="1" hidden="1" outlineLevel="1">
      <c r="A121" s="200"/>
      <c r="B121" s="200"/>
      <c r="E121" s="38" t="s">
        <v>74</v>
      </c>
      <c r="I121" s="40">
        <v>42306</v>
      </c>
      <c r="J121" s="219"/>
      <c r="K121" s="219"/>
      <c r="L121" s="236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</row>
    <row r="122" spans="1:36" s="39" customFormat="1" hidden="1" outlineLevel="1">
      <c r="A122" s="200"/>
      <c r="B122" s="200"/>
      <c r="E122" s="41" t="s">
        <v>75</v>
      </c>
      <c r="F122" s="42"/>
      <c r="G122" s="42"/>
      <c r="H122" s="42"/>
      <c r="I122" s="43"/>
      <c r="J122" s="237"/>
      <c r="K122" s="237"/>
      <c r="L122" s="238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</row>
    <row r="123" spans="1:36" s="39" customFormat="1" hidden="1" outlineLevel="1">
      <c r="A123" s="200"/>
      <c r="B123" s="200"/>
      <c r="E123" s="239"/>
      <c r="I123" s="214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</row>
    <row r="124" spans="1:36" s="39" customFormat="1" hidden="1" outlineLevel="1">
      <c r="A124" s="200"/>
      <c r="B124" s="200"/>
      <c r="E124" s="212" t="s">
        <v>76</v>
      </c>
      <c r="H124" s="212"/>
      <c r="I124" s="212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</row>
    <row r="125" spans="1:36" s="39" customFormat="1" hidden="1" outlineLevel="1">
      <c r="A125" s="200"/>
      <c r="B125" s="200"/>
      <c r="E125" s="240"/>
      <c r="F125" s="206" t="s">
        <v>8</v>
      </c>
      <c r="G125" s="207"/>
      <c r="H125" s="207"/>
      <c r="I125" s="207"/>
      <c r="J125" s="207">
        <v>2004</v>
      </c>
      <c r="K125" s="207">
        <v>2005</v>
      </c>
      <c r="L125" s="207">
        <v>2006</v>
      </c>
      <c r="M125" s="207">
        <v>2007</v>
      </c>
      <c r="N125" s="207">
        <v>2008</v>
      </c>
      <c r="O125" s="207">
        <v>2009</v>
      </c>
      <c r="P125" s="207">
        <v>2010</v>
      </c>
      <c r="Q125" s="207">
        <v>2011</v>
      </c>
      <c r="R125" s="207">
        <v>2012</v>
      </c>
      <c r="S125" s="207">
        <v>2013</v>
      </c>
      <c r="T125" s="207">
        <v>2014</v>
      </c>
      <c r="U125" s="207">
        <v>2015</v>
      </c>
      <c r="V125" s="207">
        <v>2016</v>
      </c>
      <c r="W125" s="207">
        <v>2017</v>
      </c>
      <c r="X125" s="207">
        <v>2018</v>
      </c>
      <c r="Y125" s="207">
        <v>2019</v>
      </c>
      <c r="Z125" s="207">
        <v>2020</v>
      </c>
      <c r="AA125" s="207">
        <v>2021</v>
      </c>
      <c r="AB125" s="207">
        <v>2022</v>
      </c>
      <c r="AC125" s="207">
        <v>2023</v>
      </c>
      <c r="AD125" s="207">
        <v>2024</v>
      </c>
      <c r="AE125" s="207">
        <v>2025</v>
      </c>
      <c r="AF125" s="207">
        <v>2026</v>
      </c>
      <c r="AG125" s="207">
        <v>2027</v>
      </c>
      <c r="AH125" s="207">
        <v>2028</v>
      </c>
      <c r="AI125" s="207">
        <v>2029</v>
      </c>
      <c r="AJ125" s="207">
        <v>2030</v>
      </c>
    </row>
    <row r="126" spans="1:36" s="39" customFormat="1" hidden="1" outlineLevel="1">
      <c r="A126" s="200"/>
      <c r="B126" s="200"/>
      <c r="E126" s="241" t="s">
        <v>77</v>
      </c>
      <c r="F126" s="241"/>
      <c r="G126" s="241"/>
      <c r="H126" s="241"/>
      <c r="I126" s="241" t="s">
        <v>78</v>
      </c>
      <c r="J126" s="241"/>
      <c r="K126" s="241"/>
      <c r="L126" s="241"/>
      <c r="M126" s="241"/>
      <c r="N126" s="241">
        <f t="shared" ref="N126:AJ126" si="70">SUM(N127:N150)</f>
        <v>0</v>
      </c>
      <c r="O126" s="241">
        <f t="shared" si="70"/>
        <v>0</v>
      </c>
      <c r="P126" s="241">
        <f t="shared" si="70"/>
        <v>0</v>
      </c>
      <c r="Q126" s="241">
        <f t="shared" si="70"/>
        <v>0</v>
      </c>
      <c r="R126" s="241">
        <f t="shared" si="70"/>
        <v>0</v>
      </c>
      <c r="S126" s="241">
        <f t="shared" si="70"/>
        <v>0</v>
      </c>
      <c r="T126" s="241">
        <f t="shared" si="70"/>
        <v>0</v>
      </c>
      <c r="U126" s="241">
        <f t="shared" si="70"/>
        <v>0</v>
      </c>
      <c r="V126" s="241">
        <f t="shared" si="70"/>
        <v>0</v>
      </c>
      <c r="W126" s="241">
        <f t="shared" si="70"/>
        <v>0</v>
      </c>
      <c r="X126" s="241">
        <f t="shared" si="70"/>
        <v>0</v>
      </c>
      <c r="Y126" s="241">
        <f t="shared" si="70"/>
        <v>0</v>
      </c>
      <c r="Z126" s="241">
        <f t="shared" si="70"/>
        <v>0</v>
      </c>
      <c r="AA126" s="241">
        <f t="shared" si="70"/>
        <v>0</v>
      </c>
      <c r="AB126" s="241">
        <f t="shared" si="70"/>
        <v>0</v>
      </c>
      <c r="AC126" s="241">
        <f t="shared" si="70"/>
        <v>0</v>
      </c>
      <c r="AD126" s="241">
        <f t="shared" si="70"/>
        <v>0</v>
      </c>
      <c r="AE126" s="241">
        <f t="shared" si="70"/>
        <v>0</v>
      </c>
      <c r="AF126" s="241">
        <f t="shared" si="70"/>
        <v>0</v>
      </c>
      <c r="AG126" s="241">
        <f t="shared" si="70"/>
        <v>0</v>
      </c>
      <c r="AH126" s="241">
        <f t="shared" si="70"/>
        <v>0</v>
      </c>
      <c r="AI126" s="241">
        <f t="shared" si="70"/>
        <v>0</v>
      </c>
      <c r="AJ126" s="241">
        <f t="shared" si="70"/>
        <v>0</v>
      </c>
    </row>
    <row r="127" spans="1:36" s="39" customFormat="1" hidden="1" outlineLevel="1">
      <c r="A127" s="200"/>
      <c r="B127" s="200"/>
      <c r="E127" s="242" t="str">
        <f t="shared" ref="E127:E150" si="71">E163</f>
        <v>EC-S</v>
      </c>
      <c r="F127" s="242"/>
      <c r="G127" s="242"/>
      <c r="H127" s="242"/>
      <c r="I127" s="242" t="str">
        <f t="shared" ref="I127:I150" si="72">I163</f>
        <v>Delta Capital</v>
      </c>
      <c r="J127" s="242"/>
      <c r="K127" s="242"/>
      <c r="L127" s="242"/>
      <c r="M127" s="242"/>
      <c r="N127" s="242"/>
      <c r="O127" s="242"/>
      <c r="P127" s="242"/>
      <c r="Q127" s="242"/>
      <c r="R127" s="242">
        <f t="shared" ref="R127:AJ142" si="73">(R163*R$156)*(4/12)+(Q163*Q$156)*(8/12)</f>
        <v>0</v>
      </c>
      <c r="S127" s="242">
        <f t="shared" si="73"/>
        <v>0</v>
      </c>
      <c r="T127" s="242">
        <f t="shared" si="73"/>
        <v>0</v>
      </c>
      <c r="U127" s="242">
        <f t="shared" si="73"/>
        <v>0</v>
      </c>
      <c r="V127" s="242">
        <f t="shared" si="73"/>
        <v>0</v>
      </c>
      <c r="W127" s="242">
        <f t="shared" si="73"/>
        <v>0</v>
      </c>
      <c r="X127" s="242">
        <f t="shared" si="73"/>
        <v>0</v>
      </c>
      <c r="Y127" s="242">
        <f t="shared" si="73"/>
        <v>0</v>
      </c>
      <c r="Z127" s="242">
        <f t="shared" si="73"/>
        <v>0</v>
      </c>
      <c r="AA127" s="242">
        <f t="shared" si="73"/>
        <v>0</v>
      </c>
      <c r="AB127" s="242">
        <f t="shared" si="73"/>
        <v>0</v>
      </c>
      <c r="AC127" s="242">
        <f t="shared" si="73"/>
        <v>0</v>
      </c>
      <c r="AD127" s="242">
        <f t="shared" si="73"/>
        <v>0</v>
      </c>
      <c r="AE127" s="242">
        <f t="shared" si="73"/>
        <v>0</v>
      </c>
      <c r="AF127" s="242">
        <f t="shared" si="73"/>
        <v>0</v>
      </c>
      <c r="AG127" s="242">
        <f t="shared" si="73"/>
        <v>0</v>
      </c>
      <c r="AH127" s="242">
        <f t="shared" si="73"/>
        <v>0</v>
      </c>
      <c r="AI127" s="242">
        <f t="shared" si="73"/>
        <v>0</v>
      </c>
      <c r="AJ127" s="242">
        <f t="shared" si="73"/>
        <v>0</v>
      </c>
    </row>
    <row r="128" spans="1:36" s="39" customFormat="1" hidden="1" outlineLevel="1">
      <c r="A128" s="200"/>
      <c r="B128" s="200"/>
      <c r="E128" s="242" t="str">
        <f t="shared" si="71"/>
        <v>E-M-S</v>
      </c>
      <c r="F128" s="242"/>
      <c r="G128" s="242"/>
      <c r="H128" s="242"/>
      <c r="I128" s="242" t="str">
        <f t="shared" si="72"/>
        <v>Delta  Minimum</v>
      </c>
      <c r="J128" s="242"/>
      <c r="K128" s="242"/>
      <c r="L128" s="242"/>
      <c r="M128" s="242"/>
      <c r="N128" s="242"/>
      <c r="O128" s="242"/>
      <c r="P128" s="242"/>
      <c r="Q128" s="242"/>
      <c r="R128" s="242">
        <f t="shared" si="73"/>
        <v>0</v>
      </c>
      <c r="S128" s="242">
        <f t="shared" si="73"/>
        <v>0</v>
      </c>
      <c r="T128" s="242">
        <f t="shared" si="73"/>
        <v>0</v>
      </c>
      <c r="U128" s="242">
        <f t="shared" si="73"/>
        <v>0</v>
      </c>
      <c r="V128" s="242">
        <f t="shared" si="73"/>
        <v>0</v>
      </c>
      <c r="W128" s="242">
        <f t="shared" si="73"/>
        <v>0</v>
      </c>
      <c r="X128" s="242">
        <f t="shared" si="73"/>
        <v>0</v>
      </c>
      <c r="Y128" s="242">
        <f t="shared" si="73"/>
        <v>0</v>
      </c>
      <c r="Z128" s="242">
        <f t="shared" si="73"/>
        <v>0</v>
      </c>
      <c r="AA128" s="242">
        <f t="shared" si="73"/>
        <v>0</v>
      </c>
      <c r="AB128" s="242">
        <f t="shared" si="73"/>
        <v>0</v>
      </c>
      <c r="AC128" s="242">
        <f t="shared" si="73"/>
        <v>0</v>
      </c>
      <c r="AD128" s="242">
        <f t="shared" si="73"/>
        <v>0</v>
      </c>
      <c r="AE128" s="242">
        <f t="shared" si="73"/>
        <v>0</v>
      </c>
      <c r="AF128" s="242">
        <f t="shared" si="73"/>
        <v>0</v>
      </c>
      <c r="AG128" s="242">
        <f t="shared" si="73"/>
        <v>0</v>
      </c>
      <c r="AH128" s="242">
        <f t="shared" si="73"/>
        <v>0</v>
      </c>
      <c r="AI128" s="242">
        <f t="shared" si="73"/>
        <v>0</v>
      </c>
      <c r="AJ128" s="242">
        <f t="shared" si="73"/>
        <v>0</v>
      </c>
    </row>
    <row r="129" spans="1:36" s="39" customFormat="1" hidden="1" outlineLevel="1">
      <c r="A129" s="200"/>
      <c r="B129" s="200"/>
      <c r="E129" s="242" t="str">
        <f t="shared" si="71"/>
        <v>EC-O</v>
      </c>
      <c r="F129" s="242"/>
      <c r="G129" s="242"/>
      <c r="H129" s="242"/>
      <c r="I129" s="242" t="str">
        <f t="shared" si="72"/>
        <v>Transportation Capital</v>
      </c>
      <c r="J129" s="242"/>
      <c r="K129" s="242"/>
      <c r="L129" s="242"/>
      <c r="M129" s="242"/>
      <c r="N129" s="242"/>
      <c r="O129" s="242"/>
      <c r="P129" s="242"/>
      <c r="Q129" s="242"/>
      <c r="R129" s="242">
        <f t="shared" si="73"/>
        <v>0</v>
      </c>
      <c r="S129" s="242">
        <f t="shared" si="73"/>
        <v>0</v>
      </c>
      <c r="T129" s="242">
        <f t="shared" si="73"/>
        <v>0</v>
      </c>
      <c r="U129" s="242">
        <f t="shared" si="73"/>
        <v>0</v>
      </c>
      <c r="V129" s="242">
        <f t="shared" si="73"/>
        <v>0</v>
      </c>
      <c r="W129" s="242">
        <f t="shared" si="73"/>
        <v>0</v>
      </c>
      <c r="X129" s="242">
        <f t="shared" si="73"/>
        <v>0</v>
      </c>
      <c r="Y129" s="242">
        <f t="shared" si="73"/>
        <v>0</v>
      </c>
      <c r="Z129" s="242">
        <f t="shared" si="73"/>
        <v>0</v>
      </c>
      <c r="AA129" s="242">
        <f t="shared" si="73"/>
        <v>0</v>
      </c>
      <c r="AB129" s="242">
        <f t="shared" si="73"/>
        <v>0</v>
      </c>
      <c r="AC129" s="242">
        <f t="shared" si="73"/>
        <v>0</v>
      </c>
      <c r="AD129" s="242">
        <f t="shared" si="73"/>
        <v>0</v>
      </c>
      <c r="AE129" s="242">
        <f t="shared" si="73"/>
        <v>0</v>
      </c>
      <c r="AF129" s="242">
        <f t="shared" si="73"/>
        <v>0</v>
      </c>
      <c r="AG129" s="242">
        <f t="shared" si="73"/>
        <v>0</v>
      </c>
      <c r="AH129" s="242">
        <f t="shared" si="73"/>
        <v>0</v>
      </c>
      <c r="AI129" s="242">
        <f t="shared" si="73"/>
        <v>0</v>
      </c>
      <c r="AJ129" s="242">
        <f t="shared" si="73"/>
        <v>0</v>
      </c>
    </row>
    <row r="130" spans="1:36" s="39" customFormat="1" hidden="1" outlineLevel="1">
      <c r="A130" s="200"/>
      <c r="B130" s="200"/>
      <c r="E130" s="242" t="str">
        <f t="shared" si="71"/>
        <v>EC-O</v>
      </c>
      <c r="F130" s="242"/>
      <c r="G130" s="242"/>
      <c r="H130" s="242"/>
      <c r="I130" s="242" t="str">
        <f t="shared" si="72"/>
        <v>WSRB Surcharge Capital</v>
      </c>
      <c r="J130" s="242"/>
      <c r="K130" s="242"/>
      <c r="L130" s="242"/>
      <c r="M130" s="242"/>
      <c r="N130" s="242"/>
      <c r="O130" s="242"/>
      <c r="P130" s="242"/>
      <c r="Q130" s="242"/>
      <c r="R130" s="242">
        <f t="shared" si="73"/>
        <v>0</v>
      </c>
      <c r="S130" s="242">
        <f t="shared" si="73"/>
        <v>0</v>
      </c>
      <c r="T130" s="242">
        <f t="shared" si="73"/>
        <v>0</v>
      </c>
      <c r="U130" s="242">
        <f t="shared" si="73"/>
        <v>0</v>
      </c>
      <c r="V130" s="242">
        <f t="shared" si="73"/>
        <v>0</v>
      </c>
      <c r="W130" s="242">
        <f t="shared" si="73"/>
        <v>0</v>
      </c>
      <c r="X130" s="242">
        <f t="shared" si="73"/>
        <v>0</v>
      </c>
      <c r="Y130" s="242">
        <f t="shared" si="73"/>
        <v>0</v>
      </c>
      <c r="Z130" s="242">
        <f t="shared" si="73"/>
        <v>0</v>
      </c>
      <c r="AA130" s="242">
        <f t="shared" si="73"/>
        <v>0</v>
      </c>
      <c r="AB130" s="242">
        <f t="shared" si="73"/>
        <v>0</v>
      </c>
      <c r="AC130" s="242">
        <f t="shared" si="73"/>
        <v>0</v>
      </c>
      <c r="AD130" s="242">
        <f t="shared" si="73"/>
        <v>0</v>
      </c>
      <c r="AE130" s="242">
        <f t="shared" si="73"/>
        <v>0</v>
      </c>
      <c r="AF130" s="242">
        <f t="shared" si="73"/>
        <v>0</v>
      </c>
      <c r="AG130" s="242">
        <f t="shared" si="73"/>
        <v>0</v>
      </c>
      <c r="AH130" s="242">
        <f t="shared" si="73"/>
        <v>0</v>
      </c>
      <c r="AI130" s="242">
        <f t="shared" si="73"/>
        <v>0</v>
      </c>
      <c r="AJ130" s="242">
        <f t="shared" si="73"/>
        <v>0</v>
      </c>
    </row>
    <row r="131" spans="1:36" s="39" customFormat="1" hidden="1" outlineLevel="1">
      <c r="A131" s="200"/>
      <c r="B131" s="200"/>
      <c r="E131" s="242" t="str">
        <f t="shared" si="71"/>
        <v>E-M-O</v>
      </c>
      <c r="F131" s="242"/>
      <c r="G131" s="242"/>
      <c r="H131" s="242"/>
      <c r="I131" s="242" t="str">
        <f t="shared" si="72"/>
        <v>Transportation Minimum</v>
      </c>
      <c r="J131" s="242"/>
      <c r="K131" s="242"/>
      <c r="L131" s="242"/>
      <c r="M131" s="242"/>
      <c r="N131" s="242"/>
      <c r="O131" s="242"/>
      <c r="P131" s="242"/>
      <c r="Q131" s="242"/>
      <c r="R131" s="242">
        <f t="shared" si="73"/>
        <v>0</v>
      </c>
      <c r="S131" s="242">
        <f t="shared" si="73"/>
        <v>0</v>
      </c>
      <c r="T131" s="242">
        <f t="shared" si="73"/>
        <v>0</v>
      </c>
      <c r="U131" s="242">
        <f t="shared" si="73"/>
        <v>0</v>
      </c>
      <c r="V131" s="242">
        <f t="shared" si="73"/>
        <v>0</v>
      </c>
      <c r="W131" s="242">
        <f t="shared" si="73"/>
        <v>0</v>
      </c>
      <c r="X131" s="242">
        <f t="shared" si="73"/>
        <v>0</v>
      </c>
      <c r="Y131" s="242">
        <f t="shared" si="73"/>
        <v>0</v>
      </c>
      <c r="Z131" s="242">
        <f t="shared" si="73"/>
        <v>0</v>
      </c>
      <c r="AA131" s="242">
        <f t="shared" si="73"/>
        <v>0</v>
      </c>
      <c r="AB131" s="242">
        <f t="shared" si="73"/>
        <v>0</v>
      </c>
      <c r="AC131" s="242">
        <f t="shared" si="73"/>
        <v>0</v>
      </c>
      <c r="AD131" s="242">
        <f t="shared" si="73"/>
        <v>0</v>
      </c>
      <c r="AE131" s="242">
        <f t="shared" si="73"/>
        <v>0</v>
      </c>
      <c r="AF131" s="242">
        <f t="shared" si="73"/>
        <v>0</v>
      </c>
      <c r="AG131" s="242">
        <f t="shared" si="73"/>
        <v>0</v>
      </c>
      <c r="AH131" s="242">
        <f t="shared" si="73"/>
        <v>0</v>
      </c>
      <c r="AI131" s="242">
        <f t="shared" si="73"/>
        <v>0</v>
      </c>
      <c r="AJ131" s="242">
        <f t="shared" si="73"/>
        <v>0</v>
      </c>
    </row>
    <row r="132" spans="1:36" s="39" customFormat="1" hidden="1" outlineLevel="1">
      <c r="A132" s="200"/>
      <c r="B132" s="200"/>
      <c r="E132" s="242" t="str">
        <f t="shared" si="71"/>
        <v>P-OFF-V</v>
      </c>
      <c r="F132" s="242"/>
      <c r="G132" s="242"/>
      <c r="H132" s="242"/>
      <c r="I132" s="242" t="str">
        <f t="shared" si="72"/>
        <v>Off Aqueduct O&amp;M</v>
      </c>
      <c r="J132" s="242"/>
      <c r="K132" s="242"/>
      <c r="L132" s="242"/>
      <c r="M132" s="242"/>
      <c r="N132" s="242"/>
      <c r="O132" s="242"/>
      <c r="P132" s="242"/>
      <c r="Q132" s="242"/>
      <c r="R132" s="242">
        <f t="shared" si="73"/>
        <v>0</v>
      </c>
      <c r="S132" s="242">
        <f t="shared" si="73"/>
        <v>0</v>
      </c>
      <c r="T132" s="242">
        <f t="shared" si="73"/>
        <v>0</v>
      </c>
      <c r="U132" s="242">
        <f t="shared" si="73"/>
        <v>0</v>
      </c>
      <c r="V132" s="242">
        <f t="shared" si="73"/>
        <v>0</v>
      </c>
      <c r="W132" s="242">
        <f t="shared" si="73"/>
        <v>0</v>
      </c>
      <c r="X132" s="242">
        <f t="shared" si="73"/>
        <v>0</v>
      </c>
      <c r="Y132" s="242">
        <f t="shared" si="73"/>
        <v>0</v>
      </c>
      <c r="Z132" s="242">
        <f t="shared" si="73"/>
        <v>0</v>
      </c>
      <c r="AA132" s="242">
        <f t="shared" si="73"/>
        <v>0</v>
      </c>
      <c r="AB132" s="242">
        <f t="shared" si="73"/>
        <v>0</v>
      </c>
      <c r="AC132" s="242">
        <f t="shared" si="73"/>
        <v>0</v>
      </c>
      <c r="AD132" s="242">
        <f t="shared" si="73"/>
        <v>0</v>
      </c>
      <c r="AE132" s="242">
        <f t="shared" si="73"/>
        <v>0</v>
      </c>
      <c r="AF132" s="242">
        <f t="shared" si="73"/>
        <v>0</v>
      </c>
      <c r="AG132" s="242">
        <f t="shared" si="73"/>
        <v>0</v>
      </c>
      <c r="AH132" s="242">
        <f t="shared" si="73"/>
        <v>0</v>
      </c>
      <c r="AI132" s="242">
        <f t="shared" si="73"/>
        <v>0</v>
      </c>
      <c r="AJ132" s="242">
        <f t="shared" si="73"/>
        <v>0</v>
      </c>
    </row>
    <row r="133" spans="1:36" s="39" customFormat="1" hidden="1" outlineLevel="1">
      <c r="A133" s="200"/>
      <c r="B133" s="200"/>
      <c r="D133" s="243"/>
      <c r="E133" s="242">
        <f t="shared" si="71"/>
        <v>0</v>
      </c>
      <c r="F133" s="242"/>
      <c r="G133" s="242"/>
      <c r="H133" s="242"/>
      <c r="I133" s="242">
        <f t="shared" si="72"/>
        <v>0</v>
      </c>
      <c r="J133" s="242"/>
      <c r="K133" s="242"/>
      <c r="L133" s="242"/>
      <c r="M133" s="242"/>
      <c r="N133" s="242">
        <f t="shared" ref="N133:AJ144" si="74">(N169*N$156)*(4/12)+(M169*M$156)*(8/12)</f>
        <v>0</v>
      </c>
      <c r="O133" s="242">
        <f t="shared" si="74"/>
        <v>0</v>
      </c>
      <c r="P133" s="242">
        <f t="shared" si="74"/>
        <v>0</v>
      </c>
      <c r="Q133" s="242">
        <f t="shared" si="74"/>
        <v>0</v>
      </c>
      <c r="R133" s="242">
        <f t="shared" si="74"/>
        <v>0</v>
      </c>
      <c r="S133" s="242">
        <f t="shared" si="74"/>
        <v>0</v>
      </c>
      <c r="T133" s="242">
        <f t="shared" si="74"/>
        <v>0</v>
      </c>
      <c r="U133" s="242">
        <f t="shared" si="74"/>
        <v>0</v>
      </c>
      <c r="V133" s="242">
        <f t="shared" si="74"/>
        <v>0</v>
      </c>
      <c r="W133" s="242">
        <f t="shared" si="73"/>
        <v>0</v>
      </c>
      <c r="X133" s="242">
        <f t="shared" si="74"/>
        <v>0</v>
      </c>
      <c r="Y133" s="242">
        <f t="shared" si="74"/>
        <v>0</v>
      </c>
      <c r="Z133" s="242">
        <f t="shared" si="74"/>
        <v>0</v>
      </c>
      <c r="AA133" s="242">
        <f t="shared" si="74"/>
        <v>0</v>
      </c>
      <c r="AB133" s="242">
        <f t="shared" si="74"/>
        <v>0</v>
      </c>
      <c r="AC133" s="242">
        <f t="shared" si="74"/>
        <v>0</v>
      </c>
      <c r="AD133" s="242">
        <f t="shared" si="74"/>
        <v>0</v>
      </c>
      <c r="AE133" s="242">
        <f t="shared" si="74"/>
        <v>0</v>
      </c>
      <c r="AF133" s="242">
        <f t="shared" si="74"/>
        <v>0</v>
      </c>
      <c r="AG133" s="242">
        <f t="shared" si="74"/>
        <v>0</v>
      </c>
      <c r="AH133" s="242">
        <f t="shared" si="74"/>
        <v>0</v>
      </c>
      <c r="AI133" s="242">
        <f t="shared" si="74"/>
        <v>0</v>
      </c>
      <c r="AJ133" s="242">
        <f t="shared" si="74"/>
        <v>0</v>
      </c>
    </row>
    <row r="134" spans="1:36" s="39" customFormat="1" hidden="1" outlineLevel="1">
      <c r="A134" s="200"/>
      <c r="B134" s="200"/>
      <c r="E134" s="242">
        <f t="shared" si="71"/>
        <v>0</v>
      </c>
      <c r="F134" s="242"/>
      <c r="G134" s="242"/>
      <c r="H134" s="242"/>
      <c r="I134" s="242">
        <f t="shared" si="72"/>
        <v>0</v>
      </c>
      <c r="J134" s="242"/>
      <c r="K134" s="242"/>
      <c r="L134" s="242"/>
      <c r="M134" s="242">
        <f t="shared" ref="M134:AB149" si="75">(M170*M$156)*(4/12)+(L170*L$156)*(8/12)</f>
        <v>0</v>
      </c>
      <c r="N134" s="242">
        <f t="shared" si="74"/>
        <v>0</v>
      </c>
      <c r="O134" s="242">
        <f t="shared" si="74"/>
        <v>0</v>
      </c>
      <c r="P134" s="242">
        <f t="shared" si="74"/>
        <v>0</v>
      </c>
      <c r="Q134" s="242">
        <f t="shared" si="74"/>
        <v>0</v>
      </c>
      <c r="R134" s="242">
        <f t="shared" si="74"/>
        <v>0</v>
      </c>
      <c r="S134" s="242">
        <f t="shared" si="74"/>
        <v>0</v>
      </c>
      <c r="T134" s="242">
        <f t="shared" si="74"/>
        <v>0</v>
      </c>
      <c r="U134" s="242">
        <f t="shared" si="74"/>
        <v>0</v>
      </c>
      <c r="V134" s="242">
        <f t="shared" si="74"/>
        <v>0</v>
      </c>
      <c r="W134" s="242">
        <f t="shared" si="73"/>
        <v>0</v>
      </c>
      <c r="X134" s="242">
        <f t="shared" si="74"/>
        <v>0</v>
      </c>
      <c r="Y134" s="242">
        <f t="shared" si="74"/>
        <v>0</v>
      </c>
      <c r="Z134" s="242">
        <f t="shared" si="74"/>
        <v>0</v>
      </c>
      <c r="AA134" s="242">
        <f t="shared" si="74"/>
        <v>0</v>
      </c>
      <c r="AB134" s="242">
        <f t="shared" si="74"/>
        <v>0</v>
      </c>
      <c r="AC134" s="242">
        <f t="shared" si="74"/>
        <v>0</v>
      </c>
      <c r="AD134" s="242">
        <f t="shared" si="74"/>
        <v>0</v>
      </c>
      <c r="AE134" s="242">
        <f t="shared" si="74"/>
        <v>0</v>
      </c>
      <c r="AF134" s="242">
        <f t="shared" si="74"/>
        <v>0</v>
      </c>
      <c r="AG134" s="242">
        <f t="shared" si="74"/>
        <v>0</v>
      </c>
      <c r="AH134" s="242">
        <f t="shared" si="74"/>
        <v>0</v>
      </c>
      <c r="AI134" s="242">
        <f t="shared" si="74"/>
        <v>0</v>
      </c>
      <c r="AJ134" s="242">
        <f t="shared" si="74"/>
        <v>0</v>
      </c>
    </row>
    <row r="135" spans="1:36" s="39" customFormat="1" hidden="1" outlineLevel="1">
      <c r="A135" s="200"/>
      <c r="B135" s="200"/>
      <c r="E135" s="242">
        <f t="shared" si="71"/>
        <v>0</v>
      </c>
      <c r="F135" s="242"/>
      <c r="G135" s="242"/>
      <c r="H135" s="242"/>
      <c r="I135" s="242">
        <f t="shared" si="72"/>
        <v>0</v>
      </c>
      <c r="J135" s="242"/>
      <c r="K135" s="242"/>
      <c r="L135" s="242"/>
      <c r="M135" s="242">
        <f t="shared" si="75"/>
        <v>0</v>
      </c>
      <c r="N135" s="242">
        <f t="shared" si="74"/>
        <v>0</v>
      </c>
      <c r="O135" s="242">
        <f t="shared" si="74"/>
        <v>0</v>
      </c>
      <c r="P135" s="242">
        <f t="shared" si="74"/>
        <v>0</v>
      </c>
      <c r="Q135" s="242">
        <f t="shared" si="74"/>
        <v>0</v>
      </c>
      <c r="R135" s="242">
        <f t="shared" si="74"/>
        <v>0</v>
      </c>
      <c r="S135" s="242">
        <f t="shared" si="74"/>
        <v>0</v>
      </c>
      <c r="T135" s="242">
        <f t="shared" si="74"/>
        <v>0</v>
      </c>
      <c r="U135" s="242">
        <f t="shared" si="74"/>
        <v>0</v>
      </c>
      <c r="V135" s="242">
        <f t="shared" si="74"/>
        <v>0</v>
      </c>
      <c r="W135" s="242">
        <f t="shared" si="73"/>
        <v>0</v>
      </c>
      <c r="X135" s="242">
        <f t="shared" si="74"/>
        <v>0</v>
      </c>
      <c r="Y135" s="242">
        <f t="shared" si="74"/>
        <v>0</v>
      </c>
      <c r="Z135" s="242">
        <f t="shared" si="74"/>
        <v>0</v>
      </c>
      <c r="AA135" s="242">
        <f t="shared" si="74"/>
        <v>0</v>
      </c>
      <c r="AB135" s="242">
        <f t="shared" si="74"/>
        <v>0</v>
      </c>
      <c r="AC135" s="242">
        <f t="shared" si="74"/>
        <v>0</v>
      </c>
      <c r="AD135" s="242">
        <f t="shared" si="74"/>
        <v>0</v>
      </c>
      <c r="AE135" s="242">
        <f t="shared" si="74"/>
        <v>0</v>
      </c>
      <c r="AF135" s="242">
        <f t="shared" si="74"/>
        <v>0</v>
      </c>
      <c r="AG135" s="242">
        <f t="shared" si="74"/>
        <v>0</v>
      </c>
      <c r="AH135" s="242">
        <f t="shared" si="74"/>
        <v>0</v>
      </c>
      <c r="AI135" s="242">
        <f t="shared" si="74"/>
        <v>0</v>
      </c>
      <c r="AJ135" s="242">
        <f t="shared" si="74"/>
        <v>0</v>
      </c>
    </row>
    <row r="136" spans="1:36" s="39" customFormat="1" hidden="1" outlineLevel="1">
      <c r="A136" s="200"/>
      <c r="B136" s="200"/>
      <c r="E136" s="242">
        <f t="shared" si="71"/>
        <v>0</v>
      </c>
      <c r="F136" s="242"/>
      <c r="G136" s="242"/>
      <c r="H136" s="242"/>
      <c r="I136" s="242">
        <f t="shared" si="72"/>
        <v>0</v>
      </c>
      <c r="J136" s="242"/>
      <c r="K136" s="242"/>
      <c r="L136" s="242"/>
      <c r="M136" s="242">
        <f t="shared" si="75"/>
        <v>0</v>
      </c>
      <c r="N136" s="242">
        <f t="shared" si="74"/>
        <v>0</v>
      </c>
      <c r="O136" s="242">
        <f t="shared" si="74"/>
        <v>0</v>
      </c>
      <c r="P136" s="242">
        <f t="shared" si="74"/>
        <v>0</v>
      </c>
      <c r="Q136" s="242">
        <f t="shared" si="74"/>
        <v>0</v>
      </c>
      <c r="R136" s="242">
        <f t="shared" si="74"/>
        <v>0</v>
      </c>
      <c r="S136" s="242">
        <f t="shared" si="74"/>
        <v>0</v>
      </c>
      <c r="T136" s="242">
        <f t="shared" si="74"/>
        <v>0</v>
      </c>
      <c r="U136" s="242">
        <f t="shared" si="74"/>
        <v>0</v>
      </c>
      <c r="V136" s="242">
        <f t="shared" si="74"/>
        <v>0</v>
      </c>
      <c r="W136" s="242">
        <f t="shared" si="73"/>
        <v>0</v>
      </c>
      <c r="X136" s="242">
        <f t="shared" si="74"/>
        <v>0</v>
      </c>
      <c r="Y136" s="242">
        <f t="shared" si="74"/>
        <v>0</v>
      </c>
      <c r="Z136" s="242">
        <f t="shared" si="74"/>
        <v>0</v>
      </c>
      <c r="AA136" s="242">
        <f t="shared" si="74"/>
        <v>0</v>
      </c>
      <c r="AB136" s="242">
        <f t="shared" si="74"/>
        <v>0</v>
      </c>
      <c r="AC136" s="242">
        <f t="shared" si="74"/>
        <v>0</v>
      </c>
      <c r="AD136" s="242">
        <f t="shared" si="74"/>
        <v>0</v>
      </c>
      <c r="AE136" s="242">
        <f t="shared" si="74"/>
        <v>0</v>
      </c>
      <c r="AF136" s="242">
        <f t="shared" si="74"/>
        <v>0</v>
      </c>
      <c r="AG136" s="242">
        <f t="shared" si="74"/>
        <v>0</v>
      </c>
      <c r="AH136" s="242">
        <f t="shared" si="74"/>
        <v>0</v>
      </c>
      <c r="AI136" s="242">
        <f t="shared" si="74"/>
        <v>0</v>
      </c>
      <c r="AJ136" s="242">
        <f t="shared" si="74"/>
        <v>0</v>
      </c>
    </row>
    <row r="137" spans="1:36" s="39" customFormat="1" hidden="1" outlineLevel="1">
      <c r="A137" s="200"/>
      <c r="B137" s="200"/>
      <c r="E137" s="242">
        <f t="shared" si="71"/>
        <v>0</v>
      </c>
      <c r="F137" s="242"/>
      <c r="G137" s="242"/>
      <c r="H137" s="242"/>
      <c r="I137" s="242">
        <f t="shared" si="72"/>
        <v>0</v>
      </c>
      <c r="J137" s="242"/>
      <c r="K137" s="242"/>
      <c r="L137" s="242"/>
      <c r="M137" s="242">
        <f t="shared" si="75"/>
        <v>0</v>
      </c>
      <c r="N137" s="242">
        <f t="shared" si="74"/>
        <v>0</v>
      </c>
      <c r="O137" s="242">
        <f t="shared" si="74"/>
        <v>0</v>
      </c>
      <c r="P137" s="242">
        <f t="shared" si="74"/>
        <v>0</v>
      </c>
      <c r="Q137" s="242">
        <f t="shared" si="74"/>
        <v>0</v>
      </c>
      <c r="R137" s="242">
        <f t="shared" si="74"/>
        <v>0</v>
      </c>
      <c r="S137" s="242">
        <f t="shared" si="74"/>
        <v>0</v>
      </c>
      <c r="T137" s="242">
        <f t="shared" si="74"/>
        <v>0</v>
      </c>
      <c r="U137" s="242">
        <f t="shared" si="74"/>
        <v>0</v>
      </c>
      <c r="V137" s="242">
        <f t="shared" si="74"/>
        <v>0</v>
      </c>
      <c r="W137" s="242">
        <f t="shared" si="73"/>
        <v>0</v>
      </c>
      <c r="X137" s="242">
        <f t="shared" si="74"/>
        <v>0</v>
      </c>
      <c r="Y137" s="242">
        <f t="shared" si="74"/>
        <v>0</v>
      </c>
      <c r="Z137" s="242">
        <f t="shared" si="74"/>
        <v>0</v>
      </c>
      <c r="AA137" s="242">
        <f t="shared" si="74"/>
        <v>0</v>
      </c>
      <c r="AB137" s="242">
        <f t="shared" si="74"/>
        <v>0</v>
      </c>
      <c r="AC137" s="242">
        <f t="shared" si="74"/>
        <v>0</v>
      </c>
      <c r="AD137" s="242">
        <f t="shared" si="74"/>
        <v>0</v>
      </c>
      <c r="AE137" s="242">
        <f t="shared" si="74"/>
        <v>0</v>
      </c>
      <c r="AF137" s="242">
        <f t="shared" si="74"/>
        <v>0</v>
      </c>
      <c r="AG137" s="242">
        <f t="shared" si="74"/>
        <v>0</v>
      </c>
      <c r="AH137" s="242">
        <f t="shared" si="74"/>
        <v>0</v>
      </c>
      <c r="AI137" s="242">
        <f t="shared" si="74"/>
        <v>0</v>
      </c>
      <c r="AJ137" s="242">
        <f t="shared" si="74"/>
        <v>0</v>
      </c>
    </row>
    <row r="138" spans="1:36" s="39" customFormat="1" hidden="1" outlineLevel="1">
      <c r="A138" s="200"/>
      <c r="B138" s="200"/>
      <c r="E138" s="242">
        <f t="shared" si="71"/>
        <v>0</v>
      </c>
      <c r="F138" s="242"/>
      <c r="G138" s="242"/>
      <c r="H138" s="242"/>
      <c r="I138" s="242">
        <f t="shared" si="72"/>
        <v>0</v>
      </c>
      <c r="J138" s="242"/>
      <c r="K138" s="242"/>
      <c r="L138" s="242"/>
      <c r="M138" s="242">
        <f t="shared" si="75"/>
        <v>0</v>
      </c>
      <c r="N138" s="242">
        <f t="shared" si="74"/>
        <v>0</v>
      </c>
      <c r="O138" s="242">
        <f t="shared" si="74"/>
        <v>0</v>
      </c>
      <c r="P138" s="242">
        <f t="shared" si="74"/>
        <v>0</v>
      </c>
      <c r="Q138" s="242">
        <f t="shared" si="74"/>
        <v>0</v>
      </c>
      <c r="R138" s="242">
        <f t="shared" si="74"/>
        <v>0</v>
      </c>
      <c r="S138" s="242">
        <f t="shared" si="74"/>
        <v>0</v>
      </c>
      <c r="T138" s="242">
        <f t="shared" si="74"/>
        <v>0</v>
      </c>
      <c r="U138" s="242">
        <f t="shared" si="74"/>
        <v>0</v>
      </c>
      <c r="V138" s="242">
        <f t="shared" si="74"/>
        <v>0</v>
      </c>
      <c r="W138" s="242">
        <f t="shared" si="73"/>
        <v>0</v>
      </c>
      <c r="X138" s="242">
        <f t="shared" si="74"/>
        <v>0</v>
      </c>
      <c r="Y138" s="242">
        <f t="shared" si="74"/>
        <v>0</v>
      </c>
      <c r="Z138" s="242">
        <f t="shared" si="74"/>
        <v>0</v>
      </c>
      <c r="AA138" s="242">
        <f t="shared" si="74"/>
        <v>0</v>
      </c>
      <c r="AB138" s="242">
        <f t="shared" si="74"/>
        <v>0</v>
      </c>
      <c r="AC138" s="242">
        <f t="shared" si="74"/>
        <v>0</v>
      </c>
      <c r="AD138" s="242">
        <f t="shared" si="74"/>
        <v>0</v>
      </c>
      <c r="AE138" s="242">
        <f t="shared" si="74"/>
        <v>0</v>
      </c>
      <c r="AF138" s="242">
        <f t="shared" si="74"/>
        <v>0</v>
      </c>
      <c r="AG138" s="242">
        <f t="shared" si="74"/>
        <v>0</v>
      </c>
      <c r="AH138" s="242">
        <f t="shared" si="74"/>
        <v>0</v>
      </c>
      <c r="AI138" s="242">
        <f t="shared" si="74"/>
        <v>0</v>
      </c>
      <c r="AJ138" s="242">
        <f t="shared" si="74"/>
        <v>0</v>
      </c>
    </row>
    <row r="139" spans="1:36" s="39" customFormat="1" hidden="1" outlineLevel="1">
      <c r="A139" s="200"/>
      <c r="B139" s="200"/>
      <c r="E139" s="242">
        <f t="shared" si="71"/>
        <v>0</v>
      </c>
      <c r="F139" s="242"/>
      <c r="G139" s="242"/>
      <c r="H139" s="242"/>
      <c r="I139" s="242">
        <f t="shared" si="72"/>
        <v>0</v>
      </c>
      <c r="J139" s="242"/>
      <c r="K139" s="242"/>
      <c r="L139" s="242"/>
      <c r="M139" s="242">
        <f t="shared" si="75"/>
        <v>0</v>
      </c>
      <c r="N139" s="242">
        <f t="shared" si="74"/>
        <v>0</v>
      </c>
      <c r="O139" s="242">
        <f t="shared" si="74"/>
        <v>0</v>
      </c>
      <c r="P139" s="242">
        <f t="shared" si="74"/>
        <v>0</v>
      </c>
      <c r="Q139" s="242">
        <f t="shared" si="74"/>
        <v>0</v>
      </c>
      <c r="R139" s="242">
        <f t="shared" si="74"/>
        <v>0</v>
      </c>
      <c r="S139" s="242">
        <f t="shared" si="74"/>
        <v>0</v>
      </c>
      <c r="T139" s="242">
        <f t="shared" si="74"/>
        <v>0</v>
      </c>
      <c r="U139" s="242">
        <f t="shared" si="74"/>
        <v>0</v>
      </c>
      <c r="V139" s="242">
        <f t="shared" si="74"/>
        <v>0</v>
      </c>
      <c r="W139" s="242">
        <f t="shared" si="73"/>
        <v>0</v>
      </c>
      <c r="X139" s="242">
        <f t="shared" si="74"/>
        <v>0</v>
      </c>
      <c r="Y139" s="242">
        <f t="shared" si="74"/>
        <v>0</v>
      </c>
      <c r="Z139" s="242">
        <f t="shared" si="74"/>
        <v>0</v>
      </c>
      <c r="AA139" s="242">
        <f t="shared" si="74"/>
        <v>0</v>
      </c>
      <c r="AB139" s="242">
        <f t="shared" si="74"/>
        <v>0</v>
      </c>
      <c r="AC139" s="242">
        <f t="shared" si="74"/>
        <v>0</v>
      </c>
      <c r="AD139" s="242">
        <f t="shared" si="74"/>
        <v>0</v>
      </c>
      <c r="AE139" s="242">
        <f t="shared" si="74"/>
        <v>0</v>
      </c>
      <c r="AF139" s="242">
        <f t="shared" si="74"/>
        <v>0</v>
      </c>
      <c r="AG139" s="242">
        <f t="shared" si="74"/>
        <v>0</v>
      </c>
      <c r="AH139" s="242">
        <f t="shared" si="74"/>
        <v>0</v>
      </c>
      <c r="AI139" s="242">
        <f t="shared" si="74"/>
        <v>0</v>
      </c>
      <c r="AJ139" s="242">
        <f t="shared" si="74"/>
        <v>0</v>
      </c>
    </row>
    <row r="140" spans="1:36" s="39" customFormat="1" hidden="1" outlineLevel="1">
      <c r="A140" s="200"/>
      <c r="B140" s="200"/>
      <c r="E140" s="242">
        <f t="shared" si="71"/>
        <v>0</v>
      </c>
      <c r="F140" s="242"/>
      <c r="G140" s="242"/>
      <c r="H140" s="242"/>
      <c r="I140" s="242">
        <f t="shared" si="72"/>
        <v>0</v>
      </c>
      <c r="J140" s="242"/>
      <c r="K140" s="242"/>
      <c r="L140" s="242"/>
      <c r="M140" s="242">
        <f t="shared" si="75"/>
        <v>0</v>
      </c>
      <c r="N140" s="242">
        <f t="shared" si="74"/>
        <v>0</v>
      </c>
      <c r="O140" s="242">
        <f t="shared" si="74"/>
        <v>0</v>
      </c>
      <c r="P140" s="242">
        <f t="shared" si="74"/>
        <v>0</v>
      </c>
      <c r="Q140" s="242">
        <f t="shared" si="74"/>
        <v>0</v>
      </c>
      <c r="R140" s="242">
        <f t="shared" si="74"/>
        <v>0</v>
      </c>
      <c r="S140" s="242">
        <f t="shared" si="74"/>
        <v>0</v>
      </c>
      <c r="T140" s="242">
        <f t="shared" si="74"/>
        <v>0</v>
      </c>
      <c r="U140" s="242">
        <f t="shared" si="74"/>
        <v>0</v>
      </c>
      <c r="V140" s="242">
        <f t="shared" si="74"/>
        <v>0</v>
      </c>
      <c r="W140" s="242">
        <f t="shared" si="73"/>
        <v>0</v>
      </c>
      <c r="X140" s="242">
        <f t="shared" si="74"/>
        <v>0</v>
      </c>
      <c r="Y140" s="242">
        <f t="shared" si="74"/>
        <v>0</v>
      </c>
      <c r="Z140" s="242">
        <f t="shared" si="74"/>
        <v>0</v>
      </c>
      <c r="AA140" s="242">
        <f t="shared" si="74"/>
        <v>0</v>
      </c>
      <c r="AB140" s="242">
        <f t="shared" si="74"/>
        <v>0</v>
      </c>
      <c r="AC140" s="242">
        <f t="shared" si="74"/>
        <v>0</v>
      </c>
      <c r="AD140" s="242">
        <f t="shared" si="74"/>
        <v>0</v>
      </c>
      <c r="AE140" s="242">
        <f t="shared" si="74"/>
        <v>0</v>
      </c>
      <c r="AF140" s="242">
        <f t="shared" si="74"/>
        <v>0</v>
      </c>
      <c r="AG140" s="242">
        <f t="shared" si="74"/>
        <v>0</v>
      </c>
      <c r="AH140" s="242">
        <f t="shared" si="74"/>
        <v>0</v>
      </c>
      <c r="AI140" s="242">
        <f t="shared" si="74"/>
        <v>0</v>
      </c>
      <c r="AJ140" s="242">
        <f t="shared" si="74"/>
        <v>0</v>
      </c>
    </row>
    <row r="141" spans="1:36" s="39" customFormat="1" hidden="1" outlineLevel="1">
      <c r="A141" s="200"/>
      <c r="B141" s="200"/>
      <c r="E141" s="242">
        <f t="shared" si="71"/>
        <v>0</v>
      </c>
      <c r="F141" s="242"/>
      <c r="G141" s="242"/>
      <c r="H141" s="242"/>
      <c r="I141" s="242">
        <f t="shared" si="72"/>
        <v>0</v>
      </c>
      <c r="J141" s="242"/>
      <c r="K141" s="242"/>
      <c r="L141" s="242"/>
      <c r="M141" s="242">
        <f t="shared" si="75"/>
        <v>0</v>
      </c>
      <c r="N141" s="242">
        <f t="shared" si="74"/>
        <v>0</v>
      </c>
      <c r="O141" s="242">
        <f t="shared" si="74"/>
        <v>0</v>
      </c>
      <c r="P141" s="242">
        <f t="shared" si="74"/>
        <v>0</v>
      </c>
      <c r="Q141" s="242">
        <f t="shared" si="74"/>
        <v>0</v>
      </c>
      <c r="R141" s="242">
        <f t="shared" si="74"/>
        <v>0</v>
      </c>
      <c r="S141" s="242">
        <f t="shared" si="74"/>
        <v>0</v>
      </c>
      <c r="T141" s="242">
        <f t="shared" si="74"/>
        <v>0</v>
      </c>
      <c r="U141" s="242">
        <f t="shared" si="74"/>
        <v>0</v>
      </c>
      <c r="V141" s="242">
        <f t="shared" si="74"/>
        <v>0</v>
      </c>
      <c r="W141" s="242">
        <f t="shared" si="73"/>
        <v>0</v>
      </c>
      <c r="X141" s="242">
        <f t="shared" si="74"/>
        <v>0</v>
      </c>
      <c r="Y141" s="242">
        <f t="shared" si="74"/>
        <v>0</v>
      </c>
      <c r="Z141" s="242">
        <f t="shared" si="74"/>
        <v>0</v>
      </c>
      <c r="AA141" s="242">
        <f t="shared" si="74"/>
        <v>0</v>
      </c>
      <c r="AB141" s="242">
        <f t="shared" si="74"/>
        <v>0</v>
      </c>
      <c r="AC141" s="242">
        <f t="shared" si="74"/>
        <v>0</v>
      </c>
      <c r="AD141" s="242">
        <f t="shared" si="74"/>
        <v>0</v>
      </c>
      <c r="AE141" s="242">
        <f t="shared" si="74"/>
        <v>0</v>
      </c>
      <c r="AF141" s="242">
        <f t="shared" si="74"/>
        <v>0</v>
      </c>
      <c r="AG141" s="242">
        <f t="shared" si="74"/>
        <v>0</v>
      </c>
      <c r="AH141" s="242">
        <f t="shared" si="74"/>
        <v>0</v>
      </c>
      <c r="AI141" s="242">
        <f t="shared" si="74"/>
        <v>0</v>
      </c>
      <c r="AJ141" s="242">
        <f t="shared" si="74"/>
        <v>0</v>
      </c>
    </row>
    <row r="142" spans="1:36" s="39" customFormat="1" hidden="1" outlineLevel="1">
      <c r="A142" s="200"/>
      <c r="B142" s="200"/>
      <c r="E142" s="242">
        <f t="shared" si="71"/>
        <v>0</v>
      </c>
      <c r="F142" s="242"/>
      <c r="G142" s="242"/>
      <c r="H142" s="242"/>
      <c r="I142" s="242">
        <f t="shared" si="72"/>
        <v>0</v>
      </c>
      <c r="J142" s="242"/>
      <c r="K142" s="242"/>
      <c r="L142" s="242"/>
      <c r="M142" s="242">
        <f t="shared" si="75"/>
        <v>0</v>
      </c>
      <c r="N142" s="242">
        <f t="shared" si="74"/>
        <v>0</v>
      </c>
      <c r="O142" s="242">
        <f t="shared" si="74"/>
        <v>0</v>
      </c>
      <c r="P142" s="242">
        <f t="shared" si="74"/>
        <v>0</v>
      </c>
      <c r="Q142" s="242">
        <f t="shared" si="74"/>
        <v>0</v>
      </c>
      <c r="R142" s="242">
        <f t="shared" si="74"/>
        <v>0</v>
      </c>
      <c r="S142" s="242">
        <f t="shared" si="74"/>
        <v>0</v>
      </c>
      <c r="T142" s="242">
        <f t="shared" si="74"/>
        <v>0</v>
      </c>
      <c r="U142" s="242">
        <f t="shared" si="74"/>
        <v>0</v>
      </c>
      <c r="V142" s="242">
        <f t="shared" si="74"/>
        <v>0</v>
      </c>
      <c r="W142" s="242">
        <f t="shared" si="73"/>
        <v>0</v>
      </c>
      <c r="X142" s="242">
        <f t="shared" si="74"/>
        <v>0</v>
      </c>
      <c r="Y142" s="242">
        <f t="shared" si="74"/>
        <v>0</v>
      </c>
      <c r="Z142" s="242">
        <f t="shared" si="74"/>
        <v>0</v>
      </c>
      <c r="AA142" s="242">
        <f t="shared" si="74"/>
        <v>0</v>
      </c>
      <c r="AB142" s="242">
        <f t="shared" si="74"/>
        <v>0</v>
      </c>
      <c r="AC142" s="242">
        <f t="shared" si="74"/>
        <v>0</v>
      </c>
      <c r="AD142" s="242">
        <f t="shared" si="74"/>
        <v>0</v>
      </c>
      <c r="AE142" s="242">
        <f t="shared" si="74"/>
        <v>0</v>
      </c>
      <c r="AF142" s="242">
        <f t="shared" si="74"/>
        <v>0</v>
      </c>
      <c r="AG142" s="242">
        <f t="shared" si="74"/>
        <v>0</v>
      </c>
      <c r="AH142" s="242">
        <f t="shared" si="74"/>
        <v>0</v>
      </c>
      <c r="AI142" s="242">
        <f t="shared" si="74"/>
        <v>0</v>
      </c>
      <c r="AJ142" s="242">
        <f t="shared" si="74"/>
        <v>0</v>
      </c>
    </row>
    <row r="143" spans="1:36" s="39" customFormat="1" hidden="1" outlineLevel="1">
      <c r="A143" s="200"/>
      <c r="B143" s="200"/>
      <c r="E143" s="242">
        <f t="shared" si="71"/>
        <v>0</v>
      </c>
      <c r="F143" s="242"/>
      <c r="G143" s="242"/>
      <c r="H143" s="242"/>
      <c r="I143" s="242">
        <f t="shared" si="72"/>
        <v>0</v>
      </c>
      <c r="J143" s="242"/>
      <c r="K143" s="242"/>
      <c r="L143" s="242"/>
      <c r="M143" s="242">
        <f t="shared" si="75"/>
        <v>0</v>
      </c>
      <c r="N143" s="242">
        <f t="shared" si="74"/>
        <v>0</v>
      </c>
      <c r="O143" s="242">
        <f t="shared" si="74"/>
        <v>0</v>
      </c>
      <c r="P143" s="242">
        <f t="shared" si="74"/>
        <v>0</v>
      </c>
      <c r="Q143" s="242">
        <f t="shared" si="74"/>
        <v>0</v>
      </c>
      <c r="R143" s="242">
        <f t="shared" si="74"/>
        <v>0</v>
      </c>
      <c r="S143" s="242">
        <f t="shared" si="74"/>
        <v>0</v>
      </c>
      <c r="T143" s="242">
        <f t="shared" si="74"/>
        <v>0</v>
      </c>
      <c r="U143" s="242">
        <f t="shared" si="74"/>
        <v>0</v>
      </c>
      <c r="V143" s="242">
        <f t="shared" si="74"/>
        <v>0</v>
      </c>
      <c r="W143" s="242">
        <f t="shared" si="74"/>
        <v>0</v>
      </c>
      <c r="X143" s="242">
        <f t="shared" si="74"/>
        <v>0</v>
      </c>
      <c r="Y143" s="242">
        <f t="shared" si="74"/>
        <v>0</v>
      </c>
      <c r="Z143" s="242">
        <f t="shared" si="74"/>
        <v>0</v>
      </c>
      <c r="AA143" s="242">
        <f t="shared" si="74"/>
        <v>0</v>
      </c>
      <c r="AB143" s="242">
        <f t="shared" si="74"/>
        <v>0</v>
      </c>
      <c r="AC143" s="242">
        <f t="shared" si="74"/>
        <v>0</v>
      </c>
      <c r="AD143" s="242">
        <f t="shared" si="74"/>
        <v>0</v>
      </c>
      <c r="AE143" s="242">
        <f t="shared" si="74"/>
        <v>0</v>
      </c>
      <c r="AF143" s="242">
        <f t="shared" si="74"/>
        <v>0</v>
      </c>
      <c r="AG143" s="242">
        <f t="shared" si="74"/>
        <v>0</v>
      </c>
      <c r="AH143" s="242">
        <f t="shared" si="74"/>
        <v>0</v>
      </c>
      <c r="AI143" s="242">
        <f t="shared" si="74"/>
        <v>0</v>
      </c>
      <c r="AJ143" s="242">
        <f t="shared" si="74"/>
        <v>0</v>
      </c>
    </row>
    <row r="144" spans="1:36" s="39" customFormat="1" hidden="1" outlineLevel="1">
      <c r="A144" s="200"/>
      <c r="B144" s="200"/>
      <c r="D144" s="44"/>
      <c r="E144" s="242">
        <f t="shared" si="71"/>
        <v>0</v>
      </c>
      <c r="F144" s="242"/>
      <c r="G144" s="242"/>
      <c r="H144" s="242"/>
      <c r="I144" s="242">
        <f t="shared" si="72"/>
        <v>0</v>
      </c>
      <c r="J144" s="242"/>
      <c r="K144" s="242"/>
      <c r="L144" s="242"/>
      <c r="M144" s="242">
        <f t="shared" si="75"/>
        <v>0</v>
      </c>
      <c r="N144" s="242">
        <f t="shared" si="74"/>
        <v>0</v>
      </c>
      <c r="O144" s="242">
        <f t="shared" si="74"/>
        <v>0</v>
      </c>
      <c r="P144" s="242">
        <f t="shared" si="74"/>
        <v>0</v>
      </c>
      <c r="Q144" s="242">
        <f t="shared" si="74"/>
        <v>0</v>
      </c>
      <c r="R144" s="242">
        <f t="shared" si="74"/>
        <v>0</v>
      </c>
      <c r="S144" s="242">
        <f t="shared" si="74"/>
        <v>0</v>
      </c>
      <c r="T144" s="242">
        <f t="shared" si="74"/>
        <v>0</v>
      </c>
      <c r="U144" s="242">
        <f t="shared" si="74"/>
        <v>0</v>
      </c>
      <c r="V144" s="242">
        <f t="shared" si="74"/>
        <v>0</v>
      </c>
      <c r="W144" s="242">
        <f t="shared" si="74"/>
        <v>0</v>
      </c>
      <c r="X144" s="242">
        <f t="shared" si="74"/>
        <v>0</v>
      </c>
      <c r="Y144" s="242">
        <f t="shared" si="74"/>
        <v>0</v>
      </c>
      <c r="Z144" s="242">
        <f t="shared" ref="Z144:AJ149" si="76">(Z180*Z$156)*(4/12)+(Y180*Y$156)*(8/12)</f>
        <v>0</v>
      </c>
      <c r="AA144" s="242">
        <f t="shared" si="76"/>
        <v>0</v>
      </c>
      <c r="AB144" s="242">
        <f t="shared" si="76"/>
        <v>0</v>
      </c>
      <c r="AC144" s="242">
        <f t="shared" si="76"/>
        <v>0</v>
      </c>
      <c r="AD144" s="242">
        <f t="shared" si="76"/>
        <v>0</v>
      </c>
      <c r="AE144" s="242">
        <f t="shared" si="76"/>
        <v>0</v>
      </c>
      <c r="AF144" s="242">
        <f t="shared" si="76"/>
        <v>0</v>
      </c>
      <c r="AG144" s="242">
        <f t="shared" si="76"/>
        <v>0</v>
      </c>
      <c r="AH144" s="242">
        <f t="shared" si="76"/>
        <v>0</v>
      </c>
      <c r="AI144" s="242">
        <f t="shared" si="76"/>
        <v>0</v>
      </c>
      <c r="AJ144" s="242">
        <f t="shared" si="76"/>
        <v>0</v>
      </c>
    </row>
    <row r="145" spans="1:114" s="39" customFormat="1" hidden="1" outlineLevel="1">
      <c r="A145" s="200"/>
      <c r="B145" s="200"/>
      <c r="E145" s="242">
        <f t="shared" si="71"/>
        <v>0</v>
      </c>
      <c r="F145" s="242"/>
      <c r="G145" s="242"/>
      <c r="H145" s="242"/>
      <c r="I145" s="242">
        <f t="shared" si="72"/>
        <v>0</v>
      </c>
      <c r="J145" s="242"/>
      <c r="K145" s="242"/>
      <c r="L145" s="242"/>
      <c r="M145" s="242">
        <f t="shared" si="75"/>
        <v>0</v>
      </c>
      <c r="N145" s="242">
        <f t="shared" si="75"/>
        <v>0</v>
      </c>
      <c r="O145" s="242">
        <f t="shared" si="75"/>
        <v>0</v>
      </c>
      <c r="P145" s="242">
        <f t="shared" si="75"/>
        <v>0</v>
      </c>
      <c r="Q145" s="242">
        <f t="shared" si="75"/>
        <v>0</v>
      </c>
      <c r="R145" s="242">
        <f t="shared" si="75"/>
        <v>0</v>
      </c>
      <c r="S145" s="242">
        <f t="shared" si="75"/>
        <v>0</v>
      </c>
      <c r="T145" s="242">
        <f t="shared" si="75"/>
        <v>0</v>
      </c>
      <c r="U145" s="242">
        <f t="shared" si="75"/>
        <v>0</v>
      </c>
      <c r="V145" s="242">
        <f t="shared" si="75"/>
        <v>0</v>
      </c>
      <c r="W145" s="242">
        <f t="shared" si="75"/>
        <v>0</v>
      </c>
      <c r="X145" s="242">
        <f t="shared" si="75"/>
        <v>0</v>
      </c>
      <c r="Y145" s="242">
        <f t="shared" si="75"/>
        <v>0</v>
      </c>
      <c r="Z145" s="242">
        <f t="shared" si="75"/>
        <v>0</v>
      </c>
      <c r="AA145" s="242">
        <f t="shared" si="75"/>
        <v>0</v>
      </c>
      <c r="AB145" s="242">
        <f t="shared" si="75"/>
        <v>0</v>
      </c>
      <c r="AC145" s="242">
        <f t="shared" si="76"/>
        <v>0</v>
      </c>
      <c r="AD145" s="242">
        <f t="shared" si="76"/>
        <v>0</v>
      </c>
      <c r="AE145" s="242">
        <f t="shared" si="76"/>
        <v>0</v>
      </c>
      <c r="AF145" s="242">
        <f t="shared" si="76"/>
        <v>0</v>
      </c>
      <c r="AG145" s="242">
        <f t="shared" si="76"/>
        <v>0</v>
      </c>
      <c r="AH145" s="242">
        <f t="shared" si="76"/>
        <v>0</v>
      </c>
      <c r="AI145" s="242">
        <f t="shared" si="76"/>
        <v>0</v>
      </c>
      <c r="AJ145" s="242">
        <f t="shared" si="76"/>
        <v>0</v>
      </c>
    </row>
    <row r="146" spans="1:114" s="39" customFormat="1" hidden="1" outlineLevel="1">
      <c r="A146" s="200"/>
      <c r="B146" s="200"/>
      <c r="E146" s="242">
        <f t="shared" si="71"/>
        <v>0</v>
      </c>
      <c r="F146" s="242"/>
      <c r="G146" s="242"/>
      <c r="H146" s="242"/>
      <c r="I146" s="242">
        <f t="shared" si="72"/>
        <v>0</v>
      </c>
      <c r="J146" s="242"/>
      <c r="K146" s="242"/>
      <c r="L146" s="242"/>
      <c r="M146" s="242">
        <f t="shared" si="75"/>
        <v>0</v>
      </c>
      <c r="N146" s="242">
        <f t="shared" si="75"/>
        <v>0</v>
      </c>
      <c r="O146" s="242">
        <f t="shared" si="75"/>
        <v>0</v>
      </c>
      <c r="P146" s="242">
        <f t="shared" si="75"/>
        <v>0</v>
      </c>
      <c r="Q146" s="242">
        <f t="shared" si="75"/>
        <v>0</v>
      </c>
      <c r="R146" s="242">
        <f t="shared" si="75"/>
        <v>0</v>
      </c>
      <c r="S146" s="242">
        <f t="shared" si="75"/>
        <v>0</v>
      </c>
      <c r="T146" s="242">
        <f t="shared" si="75"/>
        <v>0</v>
      </c>
      <c r="U146" s="242">
        <f t="shared" si="75"/>
        <v>0</v>
      </c>
      <c r="V146" s="242">
        <f t="shared" si="75"/>
        <v>0</v>
      </c>
      <c r="W146" s="242">
        <f t="shared" si="75"/>
        <v>0</v>
      </c>
      <c r="X146" s="242">
        <f t="shared" si="75"/>
        <v>0</v>
      </c>
      <c r="Y146" s="242">
        <f t="shared" si="75"/>
        <v>0</v>
      </c>
      <c r="Z146" s="242">
        <f t="shared" si="75"/>
        <v>0</v>
      </c>
      <c r="AA146" s="242">
        <f t="shared" si="75"/>
        <v>0</v>
      </c>
      <c r="AB146" s="242">
        <f t="shared" si="75"/>
        <v>0</v>
      </c>
      <c r="AC146" s="242">
        <f t="shared" si="76"/>
        <v>0</v>
      </c>
      <c r="AD146" s="242">
        <f t="shared" si="76"/>
        <v>0</v>
      </c>
      <c r="AE146" s="242">
        <f t="shared" si="76"/>
        <v>0</v>
      </c>
      <c r="AF146" s="242">
        <f t="shared" si="76"/>
        <v>0</v>
      </c>
      <c r="AG146" s="242">
        <f t="shared" si="76"/>
        <v>0</v>
      </c>
      <c r="AH146" s="242">
        <f t="shared" si="76"/>
        <v>0</v>
      </c>
      <c r="AI146" s="242">
        <f t="shared" si="76"/>
        <v>0</v>
      </c>
      <c r="AJ146" s="242">
        <f t="shared" si="76"/>
        <v>0</v>
      </c>
    </row>
    <row r="147" spans="1:114" s="39" customFormat="1" hidden="1" outlineLevel="1">
      <c r="A147" s="200"/>
      <c r="B147" s="200"/>
      <c r="E147" s="242">
        <f t="shared" si="71"/>
        <v>0</v>
      </c>
      <c r="F147" s="242"/>
      <c r="G147" s="242"/>
      <c r="H147" s="242"/>
      <c r="I147" s="242">
        <f t="shared" si="72"/>
        <v>0</v>
      </c>
      <c r="J147" s="242"/>
      <c r="K147" s="242"/>
      <c r="L147" s="242"/>
      <c r="M147" s="242">
        <f t="shared" si="75"/>
        <v>0</v>
      </c>
      <c r="N147" s="242">
        <f t="shared" si="75"/>
        <v>0</v>
      </c>
      <c r="O147" s="242">
        <f t="shared" si="75"/>
        <v>0</v>
      </c>
      <c r="P147" s="242">
        <f t="shared" si="75"/>
        <v>0</v>
      </c>
      <c r="Q147" s="242">
        <f t="shared" si="75"/>
        <v>0</v>
      </c>
      <c r="R147" s="242">
        <f t="shared" si="75"/>
        <v>0</v>
      </c>
      <c r="S147" s="242">
        <f t="shared" si="75"/>
        <v>0</v>
      </c>
      <c r="T147" s="242">
        <f t="shared" si="75"/>
        <v>0</v>
      </c>
      <c r="U147" s="242">
        <f t="shared" si="75"/>
        <v>0</v>
      </c>
      <c r="V147" s="242">
        <f t="shared" si="75"/>
        <v>0</v>
      </c>
      <c r="W147" s="242">
        <f t="shared" si="75"/>
        <v>0</v>
      </c>
      <c r="X147" s="242">
        <f t="shared" si="75"/>
        <v>0</v>
      </c>
      <c r="Y147" s="242">
        <f t="shared" si="75"/>
        <v>0</v>
      </c>
      <c r="Z147" s="242">
        <f t="shared" si="75"/>
        <v>0</v>
      </c>
      <c r="AA147" s="242">
        <f t="shared" si="75"/>
        <v>0</v>
      </c>
      <c r="AB147" s="242">
        <f t="shared" si="75"/>
        <v>0</v>
      </c>
      <c r="AC147" s="242">
        <f t="shared" si="76"/>
        <v>0</v>
      </c>
      <c r="AD147" s="242">
        <f t="shared" si="76"/>
        <v>0</v>
      </c>
      <c r="AE147" s="242">
        <f t="shared" si="76"/>
        <v>0</v>
      </c>
      <c r="AF147" s="242">
        <f t="shared" si="76"/>
        <v>0</v>
      </c>
      <c r="AG147" s="242">
        <f t="shared" si="76"/>
        <v>0</v>
      </c>
      <c r="AH147" s="242">
        <f t="shared" si="76"/>
        <v>0</v>
      </c>
      <c r="AI147" s="242">
        <f t="shared" si="76"/>
        <v>0</v>
      </c>
      <c r="AJ147" s="242">
        <f t="shared" si="76"/>
        <v>0</v>
      </c>
    </row>
    <row r="148" spans="1:114" s="39" customFormat="1" hidden="1" outlineLevel="1">
      <c r="A148" s="200"/>
      <c r="B148" s="200"/>
      <c r="E148" s="242">
        <f t="shared" si="71"/>
        <v>0</v>
      </c>
      <c r="F148" s="242"/>
      <c r="G148" s="242"/>
      <c r="H148" s="242"/>
      <c r="I148" s="242">
        <f t="shared" si="72"/>
        <v>0</v>
      </c>
      <c r="J148" s="242"/>
      <c r="K148" s="242"/>
      <c r="L148" s="242"/>
      <c r="M148" s="242">
        <f t="shared" si="75"/>
        <v>0</v>
      </c>
      <c r="N148" s="242">
        <f t="shared" si="75"/>
        <v>0</v>
      </c>
      <c r="O148" s="242">
        <f t="shared" si="75"/>
        <v>0</v>
      </c>
      <c r="P148" s="242">
        <f t="shared" si="75"/>
        <v>0</v>
      </c>
      <c r="Q148" s="242">
        <f t="shared" si="75"/>
        <v>0</v>
      </c>
      <c r="R148" s="242">
        <f t="shared" si="75"/>
        <v>0</v>
      </c>
      <c r="S148" s="242">
        <f t="shared" si="75"/>
        <v>0</v>
      </c>
      <c r="T148" s="242">
        <f t="shared" si="75"/>
        <v>0</v>
      </c>
      <c r="U148" s="242">
        <f t="shared" si="75"/>
        <v>0</v>
      </c>
      <c r="V148" s="242">
        <f t="shared" si="75"/>
        <v>0</v>
      </c>
      <c r="W148" s="242">
        <f t="shared" si="75"/>
        <v>0</v>
      </c>
      <c r="X148" s="242">
        <f t="shared" si="75"/>
        <v>0</v>
      </c>
      <c r="Y148" s="242">
        <f t="shared" si="75"/>
        <v>0</v>
      </c>
      <c r="Z148" s="242">
        <f t="shared" si="75"/>
        <v>0</v>
      </c>
      <c r="AA148" s="242">
        <f t="shared" si="75"/>
        <v>0</v>
      </c>
      <c r="AB148" s="242">
        <f t="shared" si="75"/>
        <v>0</v>
      </c>
      <c r="AC148" s="242">
        <f t="shared" si="76"/>
        <v>0</v>
      </c>
      <c r="AD148" s="242">
        <f t="shared" si="76"/>
        <v>0</v>
      </c>
      <c r="AE148" s="242">
        <f t="shared" si="76"/>
        <v>0</v>
      </c>
      <c r="AF148" s="242">
        <f t="shared" si="76"/>
        <v>0</v>
      </c>
      <c r="AG148" s="242">
        <f t="shared" si="76"/>
        <v>0</v>
      </c>
      <c r="AH148" s="242">
        <f t="shared" si="76"/>
        <v>0</v>
      </c>
      <c r="AI148" s="242">
        <f t="shared" si="76"/>
        <v>0</v>
      </c>
      <c r="AJ148" s="242">
        <f t="shared" si="76"/>
        <v>0</v>
      </c>
    </row>
    <row r="149" spans="1:114" s="39" customFormat="1" hidden="1" outlineLevel="1">
      <c r="A149" s="200"/>
      <c r="B149" s="200"/>
      <c r="E149" s="242">
        <f t="shared" si="71"/>
        <v>0</v>
      </c>
      <c r="F149" s="242"/>
      <c r="G149" s="242"/>
      <c r="H149" s="242"/>
      <c r="I149" s="242">
        <f t="shared" si="72"/>
        <v>0</v>
      </c>
      <c r="J149" s="242"/>
      <c r="K149" s="242"/>
      <c r="L149" s="242"/>
      <c r="M149" s="242">
        <f t="shared" si="75"/>
        <v>0</v>
      </c>
      <c r="N149" s="242">
        <f t="shared" si="75"/>
        <v>0</v>
      </c>
      <c r="O149" s="242">
        <f t="shared" si="75"/>
        <v>0</v>
      </c>
      <c r="P149" s="242">
        <f t="shared" si="75"/>
        <v>0</v>
      </c>
      <c r="Q149" s="242">
        <f t="shared" si="75"/>
        <v>0</v>
      </c>
      <c r="R149" s="242">
        <f t="shared" si="75"/>
        <v>0</v>
      </c>
      <c r="S149" s="242">
        <f t="shared" si="75"/>
        <v>0</v>
      </c>
      <c r="T149" s="242">
        <f t="shared" si="75"/>
        <v>0</v>
      </c>
      <c r="U149" s="242">
        <f t="shared" si="75"/>
        <v>0</v>
      </c>
      <c r="V149" s="242">
        <f t="shared" si="75"/>
        <v>0</v>
      </c>
      <c r="W149" s="242">
        <f t="shared" si="75"/>
        <v>0</v>
      </c>
      <c r="X149" s="242">
        <f t="shared" si="75"/>
        <v>0</v>
      </c>
      <c r="Y149" s="242">
        <f t="shared" si="75"/>
        <v>0</v>
      </c>
      <c r="Z149" s="242">
        <f t="shared" si="75"/>
        <v>0</v>
      </c>
      <c r="AA149" s="242">
        <f t="shared" si="75"/>
        <v>0</v>
      </c>
      <c r="AB149" s="242">
        <f t="shared" si="75"/>
        <v>0</v>
      </c>
      <c r="AC149" s="242">
        <f t="shared" si="76"/>
        <v>0</v>
      </c>
      <c r="AD149" s="242">
        <f t="shared" si="76"/>
        <v>0</v>
      </c>
      <c r="AE149" s="242">
        <f t="shared" si="76"/>
        <v>0</v>
      </c>
      <c r="AF149" s="242">
        <f t="shared" si="76"/>
        <v>0</v>
      </c>
      <c r="AG149" s="242">
        <f t="shared" si="76"/>
        <v>0</v>
      </c>
      <c r="AH149" s="242">
        <f t="shared" si="76"/>
        <v>0</v>
      </c>
      <c r="AI149" s="242">
        <f t="shared" si="76"/>
        <v>0</v>
      </c>
      <c r="AJ149" s="242">
        <f t="shared" si="76"/>
        <v>0</v>
      </c>
    </row>
    <row r="150" spans="1:114" s="39" customFormat="1" hidden="1" outlineLevel="1">
      <c r="A150" s="200"/>
      <c r="B150" s="200"/>
      <c r="E150" s="242">
        <f t="shared" si="71"/>
        <v>0</v>
      </c>
      <c r="F150" s="242"/>
      <c r="G150" s="242"/>
      <c r="H150" s="242"/>
      <c r="I150" s="242">
        <f t="shared" si="72"/>
        <v>0</v>
      </c>
      <c r="J150" s="242"/>
      <c r="K150" s="242"/>
      <c r="L150" s="242"/>
      <c r="M150" s="242">
        <f t="shared" ref="M150:AJ150" si="77">(M186*M$156)*(4/12)+(L186*L$156)*(8/12)</f>
        <v>0</v>
      </c>
      <c r="N150" s="242">
        <f t="shared" si="77"/>
        <v>0</v>
      </c>
      <c r="O150" s="242">
        <f t="shared" si="77"/>
        <v>0</v>
      </c>
      <c r="P150" s="242">
        <f t="shared" si="77"/>
        <v>0</v>
      </c>
      <c r="Q150" s="242">
        <f t="shared" si="77"/>
        <v>0</v>
      </c>
      <c r="R150" s="242">
        <f t="shared" si="77"/>
        <v>0</v>
      </c>
      <c r="S150" s="242">
        <f t="shared" si="77"/>
        <v>0</v>
      </c>
      <c r="T150" s="242">
        <f t="shared" si="77"/>
        <v>0</v>
      </c>
      <c r="U150" s="242">
        <f t="shared" si="77"/>
        <v>0</v>
      </c>
      <c r="V150" s="242">
        <f t="shared" si="77"/>
        <v>0</v>
      </c>
      <c r="W150" s="242">
        <f t="shared" si="77"/>
        <v>0</v>
      </c>
      <c r="X150" s="242">
        <f t="shared" si="77"/>
        <v>0</v>
      </c>
      <c r="Y150" s="242">
        <f t="shared" si="77"/>
        <v>0</v>
      </c>
      <c r="Z150" s="242">
        <f t="shared" si="77"/>
        <v>0</v>
      </c>
      <c r="AA150" s="242">
        <f t="shared" si="77"/>
        <v>0</v>
      </c>
      <c r="AB150" s="242">
        <f t="shared" si="77"/>
        <v>0</v>
      </c>
      <c r="AC150" s="242">
        <f t="shared" si="77"/>
        <v>0</v>
      </c>
      <c r="AD150" s="242">
        <f t="shared" si="77"/>
        <v>0</v>
      </c>
      <c r="AE150" s="242">
        <f t="shared" si="77"/>
        <v>0</v>
      </c>
      <c r="AF150" s="242">
        <f t="shared" si="77"/>
        <v>0</v>
      </c>
      <c r="AG150" s="242">
        <f t="shared" si="77"/>
        <v>0</v>
      </c>
      <c r="AH150" s="242">
        <f t="shared" si="77"/>
        <v>0</v>
      </c>
      <c r="AI150" s="242">
        <f t="shared" si="77"/>
        <v>0</v>
      </c>
      <c r="AJ150" s="242">
        <f t="shared" si="77"/>
        <v>0</v>
      </c>
    </row>
    <row r="151" spans="1:114" s="39" customFormat="1" hidden="1" outlineLevel="1" collapsed="1">
      <c r="A151" s="200"/>
      <c r="B151" s="200"/>
      <c r="H151" s="212"/>
      <c r="I151" s="212"/>
      <c r="J151" s="218"/>
      <c r="K151" s="218"/>
      <c r="L151" s="218"/>
      <c r="M151" s="244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</row>
    <row r="152" spans="1:114" hidden="1" outlineLevel="1">
      <c r="E152" s="240"/>
      <c r="F152" s="206" t="s">
        <v>79</v>
      </c>
      <c r="G152" s="207"/>
      <c r="H152" s="207"/>
      <c r="I152" s="207"/>
      <c r="J152" s="207">
        <v>2004</v>
      </c>
      <c r="K152" s="207">
        <v>2005</v>
      </c>
      <c r="L152" s="207">
        <v>2006</v>
      </c>
      <c r="M152" s="207">
        <v>2007</v>
      </c>
      <c r="N152" s="207">
        <v>2008</v>
      </c>
      <c r="O152" s="207">
        <v>2009</v>
      </c>
      <c r="P152" s="207">
        <v>2010</v>
      </c>
      <c r="Q152" s="207">
        <v>2011</v>
      </c>
      <c r="R152" s="207">
        <v>2012</v>
      </c>
      <c r="S152" s="207">
        <v>2013</v>
      </c>
      <c r="T152" s="207">
        <v>2014</v>
      </c>
      <c r="U152" s="207">
        <v>2015</v>
      </c>
      <c r="V152" s="207">
        <v>2016</v>
      </c>
      <c r="W152" s="207">
        <v>2017</v>
      </c>
      <c r="X152" s="207">
        <v>2018</v>
      </c>
      <c r="Y152" s="207">
        <v>2019</v>
      </c>
      <c r="Z152" s="207">
        <v>2020</v>
      </c>
      <c r="AA152" s="207">
        <v>2021</v>
      </c>
      <c r="AB152" s="207">
        <v>2022</v>
      </c>
      <c r="AC152" s="207">
        <v>2023</v>
      </c>
      <c r="AD152" s="207">
        <v>2024</v>
      </c>
      <c r="AE152" s="207">
        <v>2025</v>
      </c>
      <c r="AF152" s="207">
        <v>2026</v>
      </c>
      <c r="AG152" s="207">
        <v>2027</v>
      </c>
      <c r="AH152" s="207">
        <v>2028</v>
      </c>
      <c r="AI152" s="207">
        <v>2029</v>
      </c>
      <c r="AJ152" s="207">
        <v>2030</v>
      </c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</row>
    <row r="153" spans="1:114" s="39" customFormat="1" hidden="1" outlineLevel="1">
      <c r="A153" s="200"/>
      <c r="B153" s="200"/>
      <c r="D153" s="239" t="s">
        <v>80</v>
      </c>
      <c r="E153" s="212" t="s">
        <v>81</v>
      </c>
      <c r="H153" s="212"/>
      <c r="I153" s="212"/>
      <c r="J153" s="245"/>
      <c r="K153" s="245"/>
      <c r="L153" s="245"/>
      <c r="M153" s="245"/>
      <c r="N153" s="245"/>
      <c r="O153" s="245"/>
      <c r="P153" s="245"/>
      <c r="Q153" s="245"/>
      <c r="R153" s="245"/>
      <c r="S153" s="245"/>
      <c r="T153" s="245"/>
      <c r="U153" s="245"/>
      <c r="V153" s="245"/>
      <c r="W153" s="246">
        <v>49999.999999999993</v>
      </c>
      <c r="X153" s="246">
        <v>49999.999999999993</v>
      </c>
      <c r="Y153" s="246">
        <v>49999.999999999993</v>
      </c>
      <c r="Z153" s="246">
        <v>49999.999999999993</v>
      </c>
      <c r="AA153" s="246">
        <v>49999.999999999993</v>
      </c>
      <c r="AB153" s="246">
        <v>49999.999999999993</v>
      </c>
      <c r="AC153" s="246">
        <v>49999.999999999993</v>
      </c>
      <c r="AD153" s="246">
        <v>49999.999999999993</v>
      </c>
      <c r="AE153" s="246">
        <v>49999.999999999993</v>
      </c>
      <c r="AF153" s="246">
        <v>49999.999999999993</v>
      </c>
      <c r="AG153" s="246">
        <v>49999.999999999993</v>
      </c>
      <c r="AH153" s="246">
        <v>49999.999999999993</v>
      </c>
      <c r="AI153" s="246">
        <v>49999.999999999993</v>
      </c>
      <c r="AJ153" s="246">
        <v>49999.999999999993</v>
      </c>
    </row>
    <row r="154" spans="1:114" s="39" customFormat="1" hidden="1" outlineLevel="1">
      <c r="A154" s="200"/>
      <c r="B154" s="200"/>
      <c r="D154" s="239" t="s">
        <v>80</v>
      </c>
      <c r="E154" s="212" t="s">
        <v>82</v>
      </c>
      <c r="H154" s="212"/>
      <c r="I154" s="212"/>
      <c r="J154" s="245"/>
      <c r="K154" s="245"/>
      <c r="L154" s="245"/>
      <c r="M154" s="245"/>
      <c r="N154" s="245"/>
      <c r="O154" s="245"/>
      <c r="P154" s="245"/>
      <c r="Q154" s="245"/>
      <c r="R154" s="245"/>
      <c r="S154" s="245"/>
      <c r="T154" s="245"/>
      <c r="U154" s="245"/>
      <c r="V154" s="245"/>
      <c r="W154" s="246">
        <v>0</v>
      </c>
      <c r="X154" s="246">
        <v>0</v>
      </c>
      <c r="Y154" s="246">
        <v>0</v>
      </c>
      <c r="Z154" s="246">
        <v>0</v>
      </c>
      <c r="AA154" s="246">
        <v>0</v>
      </c>
      <c r="AB154" s="246">
        <v>0</v>
      </c>
      <c r="AC154" s="246">
        <v>0</v>
      </c>
      <c r="AD154" s="246">
        <v>0</v>
      </c>
      <c r="AE154" s="246">
        <v>0</v>
      </c>
      <c r="AF154" s="246">
        <v>0</v>
      </c>
      <c r="AG154" s="246">
        <v>0</v>
      </c>
      <c r="AH154" s="246">
        <v>0</v>
      </c>
      <c r="AI154" s="246">
        <v>0</v>
      </c>
      <c r="AJ154" s="246">
        <v>0</v>
      </c>
    </row>
    <row r="155" spans="1:114" s="39" customFormat="1" hidden="1" outlineLevel="1">
      <c r="A155" s="200"/>
      <c r="B155" s="200">
        <f>SUMIF($L$156:$AJ$156,"&gt;1")</f>
        <v>0</v>
      </c>
      <c r="D155" s="239" t="s">
        <v>80</v>
      </c>
      <c r="E155" s="212" t="s">
        <v>83</v>
      </c>
      <c r="H155" s="212"/>
      <c r="I155" s="212"/>
      <c r="J155" s="245"/>
      <c r="K155" s="245"/>
      <c r="L155" s="245"/>
      <c r="M155" s="245"/>
      <c r="N155" s="245"/>
      <c r="O155" s="245"/>
      <c r="P155" s="245"/>
      <c r="Q155" s="245"/>
      <c r="R155" s="245"/>
      <c r="S155" s="245"/>
      <c r="T155" s="245"/>
      <c r="U155" s="245"/>
      <c r="V155" s="245"/>
      <c r="W155" s="45">
        <v>0.5</v>
      </c>
      <c r="X155" s="45">
        <v>0.5</v>
      </c>
      <c r="Y155" s="45">
        <v>0.5</v>
      </c>
      <c r="Z155" s="45">
        <v>0.5</v>
      </c>
      <c r="AA155" s="45">
        <v>0.5</v>
      </c>
      <c r="AB155" s="45">
        <v>0.5</v>
      </c>
      <c r="AC155" s="45">
        <v>0.5</v>
      </c>
      <c r="AD155" s="45">
        <v>0.5</v>
      </c>
      <c r="AE155" s="45">
        <v>0.5</v>
      </c>
      <c r="AF155" s="45">
        <v>0.5</v>
      </c>
      <c r="AG155" s="45">
        <v>0.5</v>
      </c>
      <c r="AH155" s="45">
        <v>0.5</v>
      </c>
      <c r="AI155" s="45">
        <v>0.5</v>
      </c>
      <c r="AJ155" s="45">
        <v>0.5</v>
      </c>
    </row>
    <row r="156" spans="1:114" s="39" customFormat="1" hidden="1" outlineLevel="1">
      <c r="A156" s="200"/>
      <c r="B156" s="200">
        <f>SUMIF($L$156:$AJ$156,"&gt;1")</f>
        <v>0</v>
      </c>
      <c r="D156" s="239"/>
      <c r="E156" s="212" t="s">
        <v>84</v>
      </c>
      <c r="H156" s="212"/>
      <c r="I156" s="212"/>
      <c r="J156" s="212"/>
      <c r="K156" s="212"/>
      <c r="L156" s="212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>
        <f t="shared" ref="W156:AJ156" si="78">W154/W153</f>
        <v>0</v>
      </c>
      <c r="X156" s="46">
        <f t="shared" si="78"/>
        <v>0</v>
      </c>
      <c r="Y156" s="46">
        <f t="shared" si="78"/>
        <v>0</v>
      </c>
      <c r="Z156" s="46">
        <f t="shared" si="78"/>
        <v>0</v>
      </c>
      <c r="AA156" s="46">
        <f t="shared" si="78"/>
        <v>0</v>
      </c>
      <c r="AB156" s="46">
        <f t="shared" si="78"/>
        <v>0</v>
      </c>
      <c r="AC156" s="46">
        <f t="shared" si="78"/>
        <v>0</v>
      </c>
      <c r="AD156" s="46">
        <f t="shared" si="78"/>
        <v>0</v>
      </c>
      <c r="AE156" s="46">
        <f t="shared" si="78"/>
        <v>0</v>
      </c>
      <c r="AF156" s="46">
        <f t="shared" si="78"/>
        <v>0</v>
      </c>
      <c r="AG156" s="46">
        <f t="shared" si="78"/>
        <v>0</v>
      </c>
      <c r="AH156" s="46">
        <f t="shared" si="78"/>
        <v>0</v>
      </c>
      <c r="AI156" s="46">
        <f t="shared" si="78"/>
        <v>0</v>
      </c>
      <c r="AJ156" s="46">
        <f t="shared" si="78"/>
        <v>0</v>
      </c>
    </row>
    <row r="157" spans="1:114" s="39" customFormat="1" hidden="1" outlineLevel="1">
      <c r="A157" s="200"/>
      <c r="B157" s="200">
        <f>SUMIF($L$156:$AJ$156,"&gt;1")</f>
        <v>0</v>
      </c>
      <c r="D157" s="239"/>
      <c r="E157" s="212" t="s">
        <v>85</v>
      </c>
      <c r="H157" s="212"/>
      <c r="I157" s="212"/>
      <c r="J157" s="212"/>
      <c r="K157" s="212"/>
      <c r="L157" s="212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>
        <f t="shared" ref="W157:AJ157" si="79">1-W156</f>
        <v>1</v>
      </c>
      <c r="X157" s="46">
        <f t="shared" si="79"/>
        <v>1</v>
      </c>
      <c r="Y157" s="46">
        <f t="shared" si="79"/>
        <v>1</v>
      </c>
      <c r="Z157" s="46">
        <f t="shared" si="79"/>
        <v>1</v>
      </c>
      <c r="AA157" s="46">
        <f t="shared" si="79"/>
        <v>1</v>
      </c>
      <c r="AB157" s="46">
        <f t="shared" si="79"/>
        <v>1</v>
      </c>
      <c r="AC157" s="46">
        <f t="shared" si="79"/>
        <v>1</v>
      </c>
      <c r="AD157" s="46">
        <f t="shared" si="79"/>
        <v>1</v>
      </c>
      <c r="AE157" s="46">
        <f t="shared" si="79"/>
        <v>1</v>
      </c>
      <c r="AF157" s="46">
        <f t="shared" si="79"/>
        <v>1</v>
      </c>
      <c r="AG157" s="46">
        <f t="shared" si="79"/>
        <v>1</v>
      </c>
      <c r="AH157" s="46">
        <f t="shared" si="79"/>
        <v>1</v>
      </c>
      <c r="AI157" s="46">
        <f t="shared" si="79"/>
        <v>1</v>
      </c>
      <c r="AJ157" s="46">
        <f t="shared" si="79"/>
        <v>1</v>
      </c>
    </row>
    <row r="158" spans="1:114" s="39" customFormat="1" hidden="1" outlineLevel="1">
      <c r="A158" s="200"/>
      <c r="B158" s="200"/>
      <c r="D158" s="239"/>
      <c r="E158" s="212"/>
      <c r="H158" s="212"/>
      <c r="I158" s="212"/>
      <c r="J158" s="212"/>
      <c r="K158" s="212"/>
      <c r="L158" s="212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</row>
    <row r="159" spans="1:114" s="39" customFormat="1" hidden="1" outlineLevel="1">
      <c r="A159" s="200"/>
      <c r="B159" s="200"/>
      <c r="D159" s="239"/>
      <c r="E159" s="212"/>
      <c r="H159" s="212"/>
      <c r="I159" s="212"/>
      <c r="J159" s="212"/>
      <c r="K159" s="212"/>
      <c r="L159" s="212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</row>
    <row r="160" spans="1:114" s="39" customFormat="1" hidden="1" outlineLevel="1">
      <c r="A160" s="200"/>
      <c r="B160" s="200"/>
      <c r="E160" s="212" t="s">
        <v>86</v>
      </c>
      <c r="H160" s="212"/>
      <c r="I160" s="212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8"/>
      <c r="AJ160" s="218"/>
    </row>
    <row r="161" spans="1:114" hidden="1" outlineLevel="1">
      <c r="E161" s="240"/>
      <c r="F161" s="206" t="s">
        <v>79</v>
      </c>
      <c r="G161" s="207"/>
      <c r="H161" s="207"/>
      <c r="I161" s="207"/>
      <c r="J161" s="207">
        <v>2004</v>
      </c>
      <c r="K161" s="207">
        <v>2005</v>
      </c>
      <c r="L161" s="207">
        <v>2006</v>
      </c>
      <c r="M161" s="207">
        <v>2007</v>
      </c>
      <c r="N161" s="207">
        <v>2008</v>
      </c>
      <c r="O161" s="207">
        <v>2009</v>
      </c>
      <c r="P161" s="207">
        <v>2010</v>
      </c>
      <c r="Q161" s="207">
        <v>2011</v>
      </c>
      <c r="R161" s="207">
        <v>2012</v>
      </c>
      <c r="S161" s="207">
        <v>2013</v>
      </c>
      <c r="T161" s="207">
        <v>2014</v>
      </c>
      <c r="U161" s="207">
        <v>2015</v>
      </c>
      <c r="V161" s="207">
        <v>2016</v>
      </c>
      <c r="W161" s="207">
        <v>2017</v>
      </c>
      <c r="X161" s="207">
        <v>2018</v>
      </c>
      <c r="Y161" s="207">
        <v>2019</v>
      </c>
      <c r="Z161" s="207">
        <v>2020</v>
      </c>
      <c r="AA161" s="207">
        <v>2021</v>
      </c>
      <c r="AB161" s="207">
        <v>2022</v>
      </c>
      <c r="AC161" s="207">
        <v>2023</v>
      </c>
      <c r="AD161" s="207">
        <v>2024</v>
      </c>
      <c r="AE161" s="207">
        <v>2025</v>
      </c>
      <c r="AF161" s="207">
        <v>2026</v>
      </c>
      <c r="AG161" s="207">
        <v>2027</v>
      </c>
      <c r="AH161" s="207">
        <v>2028</v>
      </c>
      <c r="AI161" s="207">
        <v>2029</v>
      </c>
      <c r="AJ161" s="207">
        <v>2030</v>
      </c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</row>
    <row r="162" spans="1:114" s="202" customFormat="1" hidden="1" outlineLevel="1">
      <c r="A162" s="200"/>
      <c r="B162" s="200"/>
      <c r="E162" s="241" t="s">
        <v>77</v>
      </c>
      <c r="F162" s="241"/>
      <c r="G162" s="241"/>
      <c r="H162" s="241"/>
      <c r="I162" s="241" t="s">
        <v>78</v>
      </c>
      <c r="J162" s="241"/>
      <c r="K162" s="241">
        <f t="shared" ref="K162:AJ162" si="80">SUM(K163:K186)</f>
        <v>0</v>
      </c>
      <c r="L162" s="241">
        <f>SUM(L163:L186)</f>
        <v>0</v>
      </c>
      <c r="M162" s="241">
        <f>SUM(M163:M186)</f>
        <v>0</v>
      </c>
      <c r="N162" s="241">
        <f t="shared" si="80"/>
        <v>0</v>
      </c>
      <c r="O162" s="241">
        <f t="shared" si="80"/>
        <v>0</v>
      </c>
      <c r="P162" s="241">
        <f t="shared" si="80"/>
        <v>0</v>
      </c>
      <c r="Q162" s="241">
        <f t="shared" si="80"/>
        <v>0</v>
      </c>
      <c r="R162" s="241">
        <f t="shared" si="80"/>
        <v>0</v>
      </c>
      <c r="S162" s="241">
        <f t="shared" si="80"/>
        <v>0</v>
      </c>
      <c r="T162" s="241">
        <f t="shared" si="80"/>
        <v>0</v>
      </c>
      <c r="U162" s="241">
        <f t="shared" si="80"/>
        <v>0</v>
      </c>
      <c r="V162" s="241">
        <f t="shared" si="80"/>
        <v>13448742.5</v>
      </c>
      <c r="W162" s="241">
        <f t="shared" si="80"/>
        <v>13448742.5</v>
      </c>
      <c r="X162" s="241">
        <f t="shared" si="80"/>
        <v>14072831.068749998</v>
      </c>
      <c r="Y162" s="241">
        <f t="shared" si="80"/>
        <v>14365122.612296874</v>
      </c>
      <c r="Z162" s="241">
        <f t="shared" si="80"/>
        <v>15087539.27921449</v>
      </c>
      <c r="AA162" s="241">
        <f t="shared" si="80"/>
        <v>15864790.808410656</v>
      </c>
      <c r="AB162" s="241">
        <f t="shared" si="80"/>
        <v>16701043.35057991</v>
      </c>
      <c r="AC162" s="241">
        <f t="shared" si="80"/>
        <v>17600779.875638545</v>
      </c>
      <c r="AD162" s="241">
        <f t="shared" si="80"/>
        <v>18568824.287048653</v>
      </c>
      <c r="AE162" s="241">
        <f t="shared" si="80"/>
        <v>19610367.373162787</v>
      </c>
      <c r="AF162" s="241">
        <f t="shared" si="80"/>
        <v>20730994.735649936</v>
      </c>
      <c r="AG162" s="241">
        <f t="shared" si="80"/>
        <v>21936716.845750943</v>
      </c>
      <c r="AH162" s="241">
        <f t="shared" si="80"/>
        <v>23234001.390614923</v>
      </c>
      <c r="AI162" s="241">
        <f t="shared" si="80"/>
        <v>24629808.084350184</v>
      </c>
      <c r="AJ162" s="241">
        <f t="shared" si="80"/>
        <v>26131626.131750971</v>
      </c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</row>
    <row r="163" spans="1:114" hidden="1" outlineLevel="1">
      <c r="D163" s="202"/>
      <c r="E163" s="47" t="s">
        <v>49</v>
      </c>
      <c r="F163" s="47"/>
      <c r="G163" s="247"/>
      <c r="H163" s="47"/>
      <c r="I163" s="47" t="s">
        <v>87</v>
      </c>
      <c r="J163" s="47"/>
      <c r="K163" s="47"/>
      <c r="L163" s="47"/>
      <c r="M163" s="47"/>
      <c r="N163" s="47"/>
      <c r="O163" s="51"/>
      <c r="P163" s="51"/>
      <c r="Q163" s="47"/>
      <c r="R163" s="47"/>
      <c r="S163" s="47"/>
      <c r="T163" s="47"/>
      <c r="U163" s="47"/>
      <c r="V163" s="50">
        <f>W163</f>
        <v>1184000</v>
      </c>
      <c r="W163" s="48">
        <v>1184000</v>
      </c>
      <c r="X163" s="48">
        <v>1184000</v>
      </c>
      <c r="Y163" s="48">
        <v>1184000</v>
      </c>
      <c r="Z163" s="48">
        <v>1184000</v>
      </c>
      <c r="AA163" s="48">
        <v>1184000</v>
      </c>
      <c r="AB163" s="48">
        <v>1184000</v>
      </c>
      <c r="AC163" s="48">
        <v>1184000</v>
      </c>
      <c r="AD163" s="48">
        <v>1184000</v>
      </c>
      <c r="AE163" s="48">
        <v>1184000</v>
      </c>
      <c r="AF163" s="48">
        <v>1184000</v>
      </c>
      <c r="AG163" s="48">
        <v>1184000</v>
      </c>
      <c r="AH163" s="48">
        <v>1184000</v>
      </c>
      <c r="AI163" s="48">
        <v>1184000</v>
      </c>
      <c r="AJ163" s="48">
        <v>1184000</v>
      </c>
      <c r="AK163" s="48">
        <v>1184000</v>
      </c>
      <c r="AL163" s="48">
        <v>1184000</v>
      </c>
      <c r="AM163" s="48">
        <v>1184000</v>
      </c>
      <c r="AN163" s="48">
        <v>1184000</v>
      </c>
      <c r="AO163" s="48">
        <v>1184000</v>
      </c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</row>
    <row r="164" spans="1:114" hidden="1" outlineLevel="1">
      <c r="E164" s="47" t="s">
        <v>57</v>
      </c>
      <c r="F164" s="47"/>
      <c r="G164" s="47"/>
      <c r="H164" s="47"/>
      <c r="I164" s="47" t="s">
        <v>88</v>
      </c>
      <c r="J164" s="47"/>
      <c r="K164" s="47"/>
      <c r="L164" s="47"/>
      <c r="M164" s="47"/>
      <c r="N164" s="47"/>
      <c r="O164" s="51"/>
      <c r="P164" s="51"/>
      <c r="Q164" s="47"/>
      <c r="R164" s="47"/>
      <c r="S164" s="47"/>
      <c r="T164" s="47"/>
      <c r="U164" s="47"/>
      <c r="V164" s="50">
        <f t="shared" ref="V164:V168" si="81">W164</f>
        <v>2763832.5</v>
      </c>
      <c r="W164" s="48">
        <v>2763832.5</v>
      </c>
      <c r="X164" s="48">
        <v>2964210.3562500002</v>
      </c>
      <c r="Y164" s="48">
        <v>3179115.6070781252</v>
      </c>
      <c r="Z164" s="48">
        <v>3409601.4885912891</v>
      </c>
      <c r="AA164" s="48">
        <v>3656797.5965141575</v>
      </c>
      <c r="AB164" s="48">
        <v>3921915.4222614341</v>
      </c>
      <c r="AC164" s="48">
        <v>4206254.2903753882</v>
      </c>
      <c r="AD164" s="48">
        <v>4511207.7264276035</v>
      </c>
      <c r="AE164" s="48">
        <v>4838270.2865936048</v>
      </c>
      <c r="AF164" s="48">
        <v>5189044.8823716408</v>
      </c>
      <c r="AG164" s="48">
        <v>5565250.6363435844</v>
      </c>
      <c r="AH164" s="48">
        <v>5968731.307478494</v>
      </c>
      <c r="AI164" s="48">
        <v>6401464.3272706848</v>
      </c>
      <c r="AJ164" s="48">
        <v>6865570.4909978099</v>
      </c>
      <c r="AK164" s="48">
        <v>7363324.3515951512</v>
      </c>
      <c r="AL164" s="48">
        <v>7897165.3670857996</v>
      </c>
      <c r="AM164" s="48">
        <v>8469709.8561995197</v>
      </c>
      <c r="AN164" s="48">
        <v>9083763.8207739852</v>
      </c>
      <c r="AO164" s="48">
        <v>9742336.6977800988</v>
      </c>
      <c r="BQ164" s="202"/>
      <c r="BR164" s="202"/>
      <c r="BS164" s="202"/>
      <c r="BT164" s="202"/>
      <c r="BU164" s="202"/>
      <c r="BV164" s="202"/>
      <c r="BW164" s="202"/>
      <c r="BX164" s="202"/>
      <c r="BY164" s="202"/>
      <c r="BZ164" s="202"/>
      <c r="CA164" s="202"/>
      <c r="CB164" s="202"/>
      <c r="CC164" s="202"/>
      <c r="CD164" s="202"/>
      <c r="CE164" s="202"/>
      <c r="CF164" s="202"/>
      <c r="CG164" s="202"/>
      <c r="CH164" s="202"/>
      <c r="CI164" s="202"/>
      <c r="CJ164" s="202"/>
      <c r="CK164" s="202"/>
      <c r="CL164" s="202"/>
      <c r="CM164" s="202"/>
      <c r="CN164" s="202"/>
      <c r="CO164" s="202"/>
      <c r="CP164" s="202"/>
      <c r="CQ164" s="202"/>
      <c r="CR164" s="202"/>
      <c r="CS164" s="202"/>
      <c r="CT164" s="202"/>
      <c r="CU164" s="202"/>
      <c r="CV164" s="202"/>
      <c r="CW164" s="202"/>
      <c r="CX164" s="202"/>
      <c r="CY164" s="202"/>
      <c r="CZ164" s="202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</row>
    <row r="165" spans="1:114" hidden="1" outlineLevel="1">
      <c r="E165" s="47" t="s">
        <v>51</v>
      </c>
      <c r="F165" s="47"/>
      <c r="G165" s="47"/>
      <c r="H165" s="47"/>
      <c r="I165" s="47" t="s">
        <v>11</v>
      </c>
      <c r="J165" s="47"/>
      <c r="K165" s="47"/>
      <c r="L165" s="47"/>
      <c r="M165" s="47"/>
      <c r="N165" s="47"/>
      <c r="O165" s="51"/>
      <c r="P165" s="51"/>
      <c r="Q165" s="47"/>
      <c r="R165" s="47"/>
      <c r="S165" s="47"/>
      <c r="T165" s="47"/>
      <c r="U165" s="47"/>
      <c r="V165" s="50">
        <f t="shared" si="81"/>
        <v>2580087</v>
      </c>
      <c r="W165" s="48">
        <v>2580087</v>
      </c>
      <c r="X165" s="48">
        <v>2580087</v>
      </c>
      <c r="Y165" s="48">
        <v>2580087</v>
      </c>
      <c r="Z165" s="48">
        <v>2580087</v>
      </c>
      <c r="AA165" s="48">
        <v>2580087</v>
      </c>
      <c r="AB165" s="48">
        <v>2580087</v>
      </c>
      <c r="AC165" s="48">
        <v>2580087</v>
      </c>
      <c r="AD165" s="48">
        <v>2580087</v>
      </c>
      <c r="AE165" s="48">
        <v>2580087</v>
      </c>
      <c r="AF165" s="48">
        <v>2580087</v>
      </c>
      <c r="AG165" s="48">
        <v>2580087</v>
      </c>
      <c r="AH165" s="48">
        <v>2580087</v>
      </c>
      <c r="AI165" s="48">
        <v>2580087</v>
      </c>
      <c r="AJ165" s="48">
        <v>2580087</v>
      </c>
      <c r="AK165" s="48">
        <v>2580087</v>
      </c>
      <c r="AL165" s="48">
        <v>2580087</v>
      </c>
      <c r="AM165" s="48">
        <v>2580087</v>
      </c>
      <c r="AN165" s="48">
        <v>2580087</v>
      </c>
      <c r="AO165" s="48">
        <v>2580087</v>
      </c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</row>
    <row r="166" spans="1:114" hidden="1" outlineLevel="1">
      <c r="E166" s="47" t="s">
        <v>51</v>
      </c>
      <c r="F166" s="47"/>
      <c r="G166" s="247"/>
      <c r="H166" s="47"/>
      <c r="I166" s="47" t="s">
        <v>89</v>
      </c>
      <c r="J166" s="47"/>
      <c r="K166" s="47"/>
      <c r="L166" s="47"/>
      <c r="M166" s="47"/>
      <c r="N166" s="47"/>
      <c r="O166" s="51"/>
      <c r="P166" s="51"/>
      <c r="Q166" s="47"/>
      <c r="R166" s="47"/>
      <c r="S166" s="47"/>
      <c r="T166" s="47"/>
      <c r="U166" s="47"/>
      <c r="V166" s="50">
        <f t="shared" si="81"/>
        <v>1074426</v>
      </c>
      <c r="W166" s="48">
        <v>1074426</v>
      </c>
      <c r="X166" s="48">
        <v>1074426</v>
      </c>
      <c r="Y166" s="48">
        <v>1074426</v>
      </c>
      <c r="Z166" s="48">
        <v>1074426</v>
      </c>
      <c r="AA166" s="48">
        <v>1074426</v>
      </c>
      <c r="AB166" s="48">
        <v>1074426</v>
      </c>
      <c r="AC166" s="48">
        <v>1074426</v>
      </c>
      <c r="AD166" s="48">
        <v>1074426</v>
      </c>
      <c r="AE166" s="48">
        <v>1074426</v>
      </c>
      <c r="AF166" s="48">
        <v>1074426</v>
      </c>
      <c r="AG166" s="48">
        <v>1074426</v>
      </c>
      <c r="AH166" s="48">
        <v>1074426</v>
      </c>
      <c r="AI166" s="48">
        <v>1074426</v>
      </c>
      <c r="AJ166" s="48">
        <v>1074426</v>
      </c>
      <c r="AK166" s="48">
        <v>1074426</v>
      </c>
      <c r="AL166" s="48">
        <v>1074426</v>
      </c>
      <c r="AM166" s="48">
        <v>1074426</v>
      </c>
      <c r="AN166" s="48">
        <v>1074426</v>
      </c>
      <c r="AO166" s="48">
        <v>1074426</v>
      </c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</row>
    <row r="167" spans="1:114" hidden="1" outlineLevel="1">
      <c r="E167" s="47" t="s">
        <v>59</v>
      </c>
      <c r="F167" s="47"/>
      <c r="G167" s="47"/>
      <c r="H167" s="47"/>
      <c r="I167" s="47" t="s">
        <v>90</v>
      </c>
      <c r="J167" s="47"/>
      <c r="K167" s="47"/>
      <c r="L167" s="47"/>
      <c r="M167" s="47"/>
      <c r="N167" s="47"/>
      <c r="O167" s="51"/>
      <c r="P167" s="51"/>
      <c r="Q167" s="47"/>
      <c r="R167" s="47"/>
      <c r="S167" s="47"/>
      <c r="T167" s="47"/>
      <c r="U167" s="47"/>
      <c r="V167" s="50">
        <f t="shared" si="81"/>
        <v>5467234.9999999991</v>
      </c>
      <c r="W167" s="48">
        <v>5467234.9999999991</v>
      </c>
      <c r="X167" s="48">
        <v>5890945.7124999985</v>
      </c>
      <c r="Y167" s="48">
        <v>6347494.005218748</v>
      </c>
      <c r="Z167" s="48">
        <v>6839424.7906232001</v>
      </c>
      <c r="AA167" s="48">
        <v>7369480.2118964978</v>
      </c>
      <c r="AB167" s="48">
        <v>7940614.9283184754</v>
      </c>
      <c r="AC167" s="48">
        <v>8556012.5852631573</v>
      </c>
      <c r="AD167" s="48">
        <v>9219103.5606210511</v>
      </c>
      <c r="AE167" s="48">
        <v>9933584.0865691826</v>
      </c>
      <c r="AF167" s="48">
        <v>10703436.853278292</v>
      </c>
      <c r="AG167" s="48">
        <v>11532953.209407359</v>
      </c>
      <c r="AH167" s="48">
        <v>12426757.083136428</v>
      </c>
      <c r="AI167" s="48">
        <v>13389830.757079501</v>
      </c>
      <c r="AJ167" s="48">
        <v>14427542.640753161</v>
      </c>
      <c r="AK167" s="48">
        <v>15545677.195411529</v>
      </c>
      <c r="AL167" s="48">
        <v>16750467.178055922</v>
      </c>
      <c r="AM167" s="48">
        <v>18048628.384355254</v>
      </c>
      <c r="AN167" s="48">
        <v>19447397.084142786</v>
      </c>
      <c r="AO167" s="48">
        <v>20954570.358163849</v>
      </c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</row>
    <row r="168" spans="1:114" hidden="1" outlineLevel="1">
      <c r="E168" s="47" t="s">
        <v>91</v>
      </c>
      <c r="F168" s="47"/>
      <c r="G168" s="247"/>
      <c r="H168" s="47"/>
      <c r="I168" s="47" t="s">
        <v>92</v>
      </c>
      <c r="J168" s="47"/>
      <c r="K168" s="47"/>
      <c r="L168" s="47"/>
      <c r="M168" s="47"/>
      <c r="N168" s="47"/>
      <c r="O168" s="51"/>
      <c r="P168" s="51"/>
      <c r="Q168" s="47"/>
      <c r="R168" s="47"/>
      <c r="S168" s="47"/>
      <c r="T168" s="47"/>
      <c r="U168" s="47"/>
      <c r="V168" s="50">
        <f t="shared" si="81"/>
        <v>379162</v>
      </c>
      <c r="W168" s="48">
        <v>379162</v>
      </c>
      <c r="X168" s="48">
        <v>379162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D168" s="48">
        <v>0</v>
      </c>
      <c r="AE168" s="48">
        <v>0</v>
      </c>
      <c r="AF168" s="48">
        <v>0</v>
      </c>
      <c r="AG168" s="48">
        <v>0</v>
      </c>
      <c r="AH168" s="48">
        <v>0</v>
      </c>
      <c r="AI168" s="48">
        <v>0</v>
      </c>
      <c r="AJ168" s="48">
        <v>0</v>
      </c>
      <c r="AK168" s="48">
        <v>0</v>
      </c>
      <c r="AL168" s="48">
        <v>0</v>
      </c>
      <c r="AM168" s="48">
        <v>0</v>
      </c>
      <c r="AN168" s="48">
        <v>0</v>
      </c>
      <c r="AO168" s="48">
        <v>0</v>
      </c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</row>
    <row r="169" spans="1:114" hidden="1" outlineLevel="1">
      <c r="D169" s="243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</row>
    <row r="170" spans="1:114" hidden="1" outlineLevel="1"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51"/>
      <c r="P170" s="51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</row>
    <row r="171" spans="1:114" hidden="1" outlineLevel="1"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</row>
    <row r="172" spans="1:114" hidden="1" outlineLevel="1"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</row>
    <row r="173" spans="1:114" hidden="1" outlineLevel="1"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</row>
    <row r="174" spans="1:114" hidden="1" outlineLevel="1"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</row>
    <row r="175" spans="1:114" hidden="1" outlineLevel="1">
      <c r="A175" s="199"/>
      <c r="B175" s="199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</row>
    <row r="176" spans="1:114" hidden="1" outlineLevel="1">
      <c r="A176" s="199"/>
      <c r="B176" s="199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DA176" s="202"/>
      <c r="DB176" s="202"/>
      <c r="DC176" s="202"/>
      <c r="DD176" s="202"/>
      <c r="DE176" s="202"/>
      <c r="DF176" s="202"/>
      <c r="DG176" s="202"/>
      <c r="DH176" s="202"/>
      <c r="DI176" s="202"/>
      <c r="DJ176" s="202"/>
    </row>
    <row r="177" spans="1:63" hidden="1" outlineLevel="1">
      <c r="A177" s="199"/>
      <c r="B177" s="199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</row>
    <row r="178" spans="1:63" hidden="1" outlineLevel="1">
      <c r="A178" s="199"/>
      <c r="B178" s="199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</row>
    <row r="179" spans="1:63" hidden="1" outlineLevel="1">
      <c r="A179" s="199"/>
      <c r="B179" s="199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</row>
    <row r="180" spans="1:63" hidden="1" outlineLevel="1">
      <c r="A180" s="199"/>
      <c r="B180" s="199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:63" hidden="1" outlineLevel="1">
      <c r="A181" s="199"/>
      <c r="B181" s="199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:63" hidden="1" outlineLevel="1">
      <c r="A182" s="199"/>
      <c r="B182" s="199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:63" hidden="1" outlineLevel="1">
      <c r="A183" s="199"/>
      <c r="B183" s="199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:63" hidden="1" outlineLevel="1">
      <c r="A184" s="199"/>
      <c r="B184" s="199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:63" hidden="1" outlineLevel="1">
      <c r="A185" s="199"/>
      <c r="B185" s="199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:63" hidden="1" outlineLevel="1">
      <c r="A186" s="199"/>
      <c r="B186" s="199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:63" collapsed="1">
      <c r="A187" s="199"/>
      <c r="B187" s="199"/>
    </row>
    <row r="188" spans="1:63">
      <c r="A188" s="199"/>
      <c r="B188" s="199"/>
      <c r="E188" s="202" t="s">
        <v>93</v>
      </c>
    </row>
    <row r="189" spans="1:63" ht="16.3" thickBot="1">
      <c r="A189" s="199"/>
      <c r="B189" s="199"/>
      <c r="E189" s="240"/>
      <c r="F189" s="206" t="s">
        <v>8</v>
      </c>
      <c r="G189" s="207"/>
      <c r="H189" s="207"/>
      <c r="I189" s="207"/>
      <c r="J189" s="207">
        <v>2004</v>
      </c>
      <c r="K189" s="207">
        <v>2005</v>
      </c>
      <c r="L189" s="207">
        <v>2006</v>
      </c>
      <c r="M189" s="207">
        <v>2007</v>
      </c>
      <c r="N189" s="207">
        <v>2008</v>
      </c>
      <c r="O189" s="207">
        <v>2009</v>
      </c>
      <c r="P189" s="207">
        <v>2010</v>
      </c>
      <c r="Q189" s="207">
        <v>2011</v>
      </c>
      <c r="R189" s="207">
        <v>2012</v>
      </c>
      <c r="S189" s="207">
        <v>2013</v>
      </c>
      <c r="T189" s="207">
        <v>2014</v>
      </c>
      <c r="U189" s="207">
        <v>2015</v>
      </c>
      <c r="V189" s="207">
        <v>2016</v>
      </c>
      <c r="W189" s="207">
        <v>2017</v>
      </c>
      <c r="X189" s="207">
        <v>2018</v>
      </c>
      <c r="Y189" s="207">
        <v>2019</v>
      </c>
      <c r="Z189" s="207">
        <v>2020</v>
      </c>
      <c r="AA189" s="207">
        <v>2021</v>
      </c>
      <c r="AB189" s="207">
        <v>2022</v>
      </c>
      <c r="AC189" s="207">
        <v>2023</v>
      </c>
      <c r="AD189" s="207">
        <v>2024</v>
      </c>
      <c r="AE189" s="207">
        <v>2025</v>
      </c>
      <c r="AF189" s="207">
        <v>2026</v>
      </c>
      <c r="AG189" s="207">
        <v>2027</v>
      </c>
      <c r="AH189" s="207">
        <v>2028</v>
      </c>
      <c r="AI189" s="207">
        <v>2029</v>
      </c>
      <c r="AJ189" s="207">
        <v>2030</v>
      </c>
    </row>
    <row r="190" spans="1:63" ht="16.3" thickBot="1">
      <c r="A190" s="199"/>
      <c r="B190" s="199"/>
      <c r="E190" s="241" t="s">
        <v>77</v>
      </c>
      <c r="F190" s="248"/>
      <c r="G190" s="248"/>
      <c r="H190" s="241"/>
      <c r="I190" s="241" t="s">
        <v>78</v>
      </c>
      <c r="J190" s="241"/>
      <c r="K190" s="241">
        <f t="shared" ref="K190:AJ190" si="82">SUM(K191:K281)</f>
        <v>0</v>
      </c>
      <c r="L190" s="241">
        <f t="shared" si="82"/>
        <v>0</v>
      </c>
      <c r="M190" s="241">
        <f t="shared" si="82"/>
        <v>0</v>
      </c>
      <c r="N190" s="241">
        <f t="shared" si="82"/>
        <v>0</v>
      </c>
      <c r="O190" s="241">
        <f t="shared" si="82"/>
        <v>0</v>
      </c>
      <c r="P190" s="241">
        <f t="shared" si="82"/>
        <v>0</v>
      </c>
      <c r="Q190" s="241">
        <f t="shared" si="82"/>
        <v>0</v>
      </c>
      <c r="R190" s="241">
        <f t="shared" si="82"/>
        <v>0</v>
      </c>
      <c r="S190" s="241">
        <f t="shared" si="82"/>
        <v>0</v>
      </c>
      <c r="T190" s="241">
        <f t="shared" si="82"/>
        <v>0</v>
      </c>
      <c r="U190" s="241">
        <f t="shared" si="82"/>
        <v>0</v>
      </c>
      <c r="V190" s="241">
        <f t="shared" si="82"/>
        <v>538246030.11469769</v>
      </c>
      <c r="W190" s="241">
        <f t="shared" si="82"/>
        <v>582252181.49033022</v>
      </c>
      <c r="X190" s="241">
        <f t="shared" si="82"/>
        <v>599405919.44691849</v>
      </c>
      <c r="Y190" s="241">
        <f t="shared" si="82"/>
        <v>645467395.0478518</v>
      </c>
      <c r="Z190" s="241">
        <f t="shared" si="82"/>
        <v>708764908.89855838</v>
      </c>
      <c r="AA190" s="241">
        <f t="shared" si="82"/>
        <v>778613262.57896662</v>
      </c>
      <c r="AB190" s="241">
        <f t="shared" si="82"/>
        <v>849244062.76257992</v>
      </c>
      <c r="AC190" s="241">
        <f t="shared" si="82"/>
        <v>910250939.8655479</v>
      </c>
      <c r="AD190" s="241">
        <f t="shared" si="82"/>
        <v>978544111.80479097</v>
      </c>
      <c r="AE190" s="241">
        <f t="shared" si="82"/>
        <v>1056242860.3563437</v>
      </c>
      <c r="AF190" s="241">
        <f t="shared" si="82"/>
        <v>1131333893.6364081</v>
      </c>
      <c r="AG190" s="241">
        <f t="shared" si="82"/>
        <v>1227329250.7646992</v>
      </c>
      <c r="AH190" s="241">
        <f t="shared" si="82"/>
        <v>1326561908.4156744</v>
      </c>
      <c r="AI190" s="241">
        <f t="shared" si="82"/>
        <v>1422341595.2425487</v>
      </c>
      <c r="AJ190" s="241">
        <f t="shared" si="82"/>
        <v>1513965852.6990745</v>
      </c>
      <c r="AK190" s="202"/>
      <c r="AL190" s="202"/>
      <c r="AM190" s="202"/>
      <c r="AN190" s="202"/>
      <c r="AO190" s="202"/>
      <c r="AP190" s="273">
        <f>AP193+AP200</f>
        <v>615866223.0513283</v>
      </c>
      <c r="AQ190" s="202"/>
      <c r="AR190" s="202"/>
      <c r="AS190" s="202"/>
      <c r="AT190" s="202"/>
      <c r="AU190" s="202"/>
      <c r="AV190" s="202"/>
      <c r="AW190" s="202"/>
      <c r="AX190" s="202"/>
      <c r="AY190" s="202"/>
      <c r="AZ190" s="202"/>
      <c r="BA190" s="202"/>
      <c r="BB190" s="202"/>
      <c r="BC190" s="202"/>
      <c r="BD190" s="202"/>
      <c r="BE190" s="202"/>
      <c r="BF190" s="202"/>
      <c r="BG190" s="202"/>
      <c r="BH190" s="202"/>
      <c r="BI190" s="202"/>
      <c r="BJ190" s="202"/>
      <c r="BK190" s="202"/>
    </row>
    <row r="191" spans="1:63">
      <c r="A191" s="199"/>
      <c r="B191" s="199"/>
      <c r="D191" s="243"/>
      <c r="E191" s="47" t="s">
        <v>51</v>
      </c>
      <c r="F191" s="47"/>
      <c r="G191" s="47"/>
      <c r="H191" s="47"/>
      <c r="I191" s="52" t="s">
        <v>94</v>
      </c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50">
        <f t="shared" ref="V191:V240" si="83">W191</f>
        <v>54852509.836578332</v>
      </c>
      <c r="W191" s="48">
        <v>54852509.836578332</v>
      </c>
      <c r="X191" s="48">
        <v>59473672.423238389</v>
      </c>
      <c r="Y191" s="48">
        <v>56974364.923269175</v>
      </c>
      <c r="Z191" s="48">
        <v>55929162.818744712</v>
      </c>
      <c r="AA191" s="48">
        <v>56843645.085338756</v>
      </c>
      <c r="AB191" s="48">
        <v>55680890.737137645</v>
      </c>
      <c r="AC191" s="48">
        <v>53890437.961451553</v>
      </c>
      <c r="AD191" s="48">
        <v>53555827.163624167</v>
      </c>
      <c r="AE191" s="48">
        <v>53146081.501840606</v>
      </c>
      <c r="AF191" s="48">
        <v>52653623.561933763</v>
      </c>
      <c r="AG191" s="48">
        <v>51948111.727188826</v>
      </c>
      <c r="AH191" s="48">
        <v>51334314.423146173</v>
      </c>
      <c r="AI191" s="48">
        <v>50630465.767402619</v>
      </c>
      <c r="AJ191" s="48">
        <v>49516376.509410739</v>
      </c>
      <c r="AK191" s="48">
        <v>47332878.835276537</v>
      </c>
      <c r="AL191" s="48">
        <v>45438548.462555446</v>
      </c>
      <c r="AM191" s="48">
        <v>44248698.710046314</v>
      </c>
      <c r="AN191" s="48">
        <v>42872325.107583813</v>
      </c>
      <c r="AO191" s="48">
        <v>41869055.405828908</v>
      </c>
    </row>
    <row r="192" spans="1:63">
      <c r="A192" s="199"/>
      <c r="B192" s="199"/>
      <c r="D192" s="243"/>
      <c r="E192" s="51" t="s">
        <v>49</v>
      </c>
      <c r="F192" s="47"/>
      <c r="G192" s="47"/>
      <c r="H192" s="47"/>
      <c r="I192" s="52" t="s">
        <v>95</v>
      </c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50">
        <f t="shared" si="83"/>
        <v>39118641.5</v>
      </c>
      <c r="W192" s="48">
        <v>39118641.5</v>
      </c>
      <c r="X192" s="48">
        <v>39119884</v>
      </c>
      <c r="Y192" s="48">
        <v>39119884</v>
      </c>
      <c r="Z192" s="48">
        <v>39119884</v>
      </c>
      <c r="AA192" s="48">
        <v>39119884</v>
      </c>
      <c r="AB192" s="48">
        <v>39119884</v>
      </c>
      <c r="AC192" s="48">
        <v>39119884</v>
      </c>
      <c r="AD192" s="48">
        <v>39119884</v>
      </c>
      <c r="AE192" s="48">
        <v>39119884</v>
      </c>
      <c r="AF192" s="48">
        <v>39119884</v>
      </c>
      <c r="AG192" s="48">
        <v>39119884</v>
      </c>
      <c r="AH192" s="48">
        <v>39119884</v>
      </c>
      <c r="AI192" s="48">
        <v>39119884</v>
      </c>
      <c r="AJ192" s="48">
        <v>39119884</v>
      </c>
      <c r="AK192" s="48">
        <v>39119884</v>
      </c>
      <c r="AL192" s="48">
        <v>39119884</v>
      </c>
      <c r="AM192" s="48">
        <v>39119884</v>
      </c>
      <c r="AN192" s="48">
        <v>39119884</v>
      </c>
      <c r="AO192" s="48">
        <v>39119884</v>
      </c>
    </row>
    <row r="193" spans="1:42" s="255" customFormat="1">
      <c r="D193" s="256" t="s">
        <v>96</v>
      </c>
      <c r="E193" s="255" t="s">
        <v>51</v>
      </c>
      <c r="I193" s="257" t="s">
        <v>97</v>
      </c>
      <c r="V193" s="255">
        <f t="shared" si="83"/>
        <v>30414575</v>
      </c>
      <c r="W193" s="255">
        <v>30414575</v>
      </c>
      <c r="X193" s="255">
        <v>30598472</v>
      </c>
      <c r="Y193" s="255">
        <v>30241264.5</v>
      </c>
      <c r="Z193" s="255">
        <v>29930226.5</v>
      </c>
      <c r="AA193" s="255">
        <v>29909271.5</v>
      </c>
      <c r="AB193" s="255">
        <v>29659828.5</v>
      </c>
      <c r="AC193" s="255">
        <v>26473740</v>
      </c>
      <c r="AD193" s="255">
        <v>24458364.5</v>
      </c>
      <c r="AE193" s="255">
        <v>26780510</v>
      </c>
      <c r="AF193" s="255">
        <v>19869136</v>
      </c>
      <c r="AG193" s="255">
        <v>11329537</v>
      </c>
      <c r="AH193" s="255">
        <v>9434125.5</v>
      </c>
      <c r="AI193" s="255">
        <v>7623207.5</v>
      </c>
      <c r="AJ193" s="255">
        <v>4666306</v>
      </c>
      <c r="AK193" s="255">
        <v>1523645.5</v>
      </c>
      <c r="AL193" s="255">
        <v>1522996</v>
      </c>
      <c r="AM193" s="255">
        <v>1524217.5</v>
      </c>
      <c r="AN193" s="255">
        <v>1524960</v>
      </c>
      <c r="AO193" s="255">
        <v>1524566.5</v>
      </c>
      <c r="AP193" s="255">
        <f>SUM(W193:AO193)</f>
        <v>319008950</v>
      </c>
    </row>
    <row r="194" spans="1:42">
      <c r="A194" s="199"/>
      <c r="B194" s="199"/>
      <c r="D194" s="243"/>
      <c r="E194" s="51" t="s">
        <v>50</v>
      </c>
      <c r="F194" s="47"/>
      <c r="G194" s="47"/>
      <c r="H194" s="47"/>
      <c r="I194" s="52" t="s">
        <v>98</v>
      </c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50">
        <f t="shared" si="83"/>
        <v>5213696.2580249375</v>
      </c>
      <c r="W194" s="48">
        <v>5213696.2580249375</v>
      </c>
      <c r="X194" s="48">
        <v>4948756.01498284</v>
      </c>
      <c r="Y194" s="48">
        <v>4886782.5976322209</v>
      </c>
      <c r="Z194" s="48">
        <v>4885315.7187902685</v>
      </c>
      <c r="AA194" s="48">
        <v>4876031.2306554671</v>
      </c>
      <c r="AB194" s="48">
        <v>4872100.5835110657</v>
      </c>
      <c r="AC194" s="48">
        <v>4900905.4181771781</v>
      </c>
      <c r="AD194" s="48">
        <v>4931948.6319046523</v>
      </c>
      <c r="AE194" s="48">
        <v>4890346.5086292271</v>
      </c>
      <c r="AF194" s="48">
        <v>5137226.4489119872</v>
      </c>
      <c r="AG194" s="48">
        <v>5584969.1417591581</v>
      </c>
      <c r="AH194" s="48">
        <v>5996936.3512550388</v>
      </c>
      <c r="AI194" s="48">
        <v>6245710.0939116422</v>
      </c>
      <c r="AJ194" s="48">
        <v>3319833.6061091665</v>
      </c>
      <c r="AK194" s="48">
        <v>401875.08286916616</v>
      </c>
      <c r="AL194" s="48">
        <v>402913.93850073277</v>
      </c>
      <c r="AM194" s="48">
        <v>404342.8459700013</v>
      </c>
      <c r="AN194" s="48">
        <v>406636.47708518931</v>
      </c>
      <c r="AO194" s="48">
        <v>405667.87088659965</v>
      </c>
    </row>
    <row r="195" spans="1:42">
      <c r="A195" s="199"/>
      <c r="B195" s="199"/>
      <c r="D195" s="243"/>
      <c r="E195" s="51" t="s">
        <v>51</v>
      </c>
      <c r="F195" s="47"/>
      <c r="G195" s="47"/>
      <c r="H195" s="47"/>
      <c r="I195" s="52" t="s">
        <v>99</v>
      </c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50">
        <f t="shared" si="83"/>
        <v>7814075.5</v>
      </c>
      <c r="W195" s="48">
        <v>7814075.5</v>
      </c>
      <c r="X195" s="48">
        <v>7868464.5</v>
      </c>
      <c r="Y195" s="48">
        <v>7912481.5</v>
      </c>
      <c r="Z195" s="48">
        <v>7959906.5</v>
      </c>
      <c r="AA195" s="48">
        <v>8009584.5</v>
      </c>
      <c r="AB195" s="48">
        <v>8062560.5</v>
      </c>
      <c r="AC195" s="48">
        <v>4045139.5</v>
      </c>
      <c r="AD195" s="48">
        <v>0</v>
      </c>
      <c r="AE195" s="48">
        <v>0</v>
      </c>
      <c r="AF195" s="48">
        <v>0</v>
      </c>
      <c r="AG195" s="48">
        <v>0</v>
      </c>
      <c r="AH195" s="48">
        <v>0</v>
      </c>
      <c r="AI195" s="48">
        <v>0</v>
      </c>
      <c r="AJ195" s="48">
        <v>0</v>
      </c>
      <c r="AK195" s="48">
        <v>0</v>
      </c>
      <c r="AL195" s="48">
        <v>0</v>
      </c>
      <c r="AM195" s="48">
        <v>0</v>
      </c>
      <c r="AN195" s="48">
        <v>0</v>
      </c>
      <c r="AO195" s="48">
        <v>0</v>
      </c>
    </row>
    <row r="196" spans="1:42">
      <c r="A196" s="199"/>
      <c r="B196" s="199"/>
      <c r="D196" s="243"/>
      <c r="E196" s="51" t="s">
        <v>51</v>
      </c>
      <c r="F196" s="47"/>
      <c r="G196" s="47"/>
      <c r="H196" s="47"/>
      <c r="I196" s="52" t="s">
        <v>100</v>
      </c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50">
        <f t="shared" si="83"/>
        <v>0</v>
      </c>
      <c r="W196" s="47">
        <v>0</v>
      </c>
      <c r="X196" s="47">
        <v>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7">
        <v>0</v>
      </c>
      <c r="AE196" s="47">
        <v>0</v>
      </c>
      <c r="AF196" s="47">
        <v>0</v>
      </c>
      <c r="AG196" s="47">
        <v>0</v>
      </c>
      <c r="AH196" s="47">
        <v>0</v>
      </c>
      <c r="AI196" s="47">
        <v>0</v>
      </c>
      <c r="AJ196" s="47">
        <v>0</v>
      </c>
    </row>
    <row r="197" spans="1:42">
      <c r="A197" s="199"/>
      <c r="B197" s="199"/>
      <c r="D197" s="243"/>
      <c r="E197" s="51" t="s">
        <v>51</v>
      </c>
      <c r="F197" s="51"/>
      <c r="G197" s="51"/>
      <c r="H197" s="51"/>
      <c r="I197" s="249" t="s">
        <v>89</v>
      </c>
      <c r="J197" s="47"/>
      <c r="K197" s="47"/>
      <c r="L197" s="47"/>
      <c r="M197" s="47"/>
      <c r="N197" s="47"/>
      <c r="O197" s="47"/>
      <c r="P197" s="47"/>
      <c r="Q197" s="51"/>
      <c r="R197" s="51"/>
      <c r="S197" s="47"/>
      <c r="T197" s="47"/>
      <c r="U197" s="47"/>
      <c r="V197" s="50">
        <f t="shared" si="83"/>
        <v>44183665</v>
      </c>
      <c r="W197" s="48">
        <v>44183665</v>
      </c>
      <c r="X197" s="48">
        <v>41857538.5</v>
      </c>
      <c r="Y197" s="48">
        <v>40669975.5</v>
      </c>
      <c r="Z197" s="48">
        <v>40569874</v>
      </c>
      <c r="AA197" s="48">
        <v>39265064</v>
      </c>
      <c r="AB197" s="48">
        <v>38468924</v>
      </c>
      <c r="AC197" s="48">
        <v>37776635</v>
      </c>
      <c r="AD197" s="48">
        <v>37140524.5</v>
      </c>
      <c r="AE197" s="48">
        <v>35242710.5</v>
      </c>
      <c r="AF197" s="48">
        <v>32793150</v>
      </c>
      <c r="AG197" s="48">
        <v>32963801.5</v>
      </c>
      <c r="AH197" s="48">
        <v>30911560</v>
      </c>
      <c r="AI197" s="48">
        <v>28505829.5</v>
      </c>
      <c r="AJ197" s="48">
        <v>20680902</v>
      </c>
      <c r="AK197" s="48">
        <v>11936052.5</v>
      </c>
      <c r="AL197" s="48">
        <v>11943972</v>
      </c>
      <c r="AM197" s="48">
        <v>11946684.5</v>
      </c>
      <c r="AN197" s="48">
        <v>11947202.5</v>
      </c>
      <c r="AO197" s="48">
        <v>11944412</v>
      </c>
    </row>
    <row r="198" spans="1:42">
      <c r="A198" s="199"/>
      <c r="B198" s="199"/>
      <c r="D198" s="243"/>
      <c r="E198" s="51" t="s">
        <v>59</v>
      </c>
      <c r="F198" s="47"/>
      <c r="G198" s="47"/>
      <c r="H198" s="47"/>
      <c r="I198" s="52" t="s">
        <v>101</v>
      </c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50">
        <f t="shared" si="83"/>
        <v>157285910.20375001</v>
      </c>
      <c r="W198" s="48">
        <v>157285910.20375001</v>
      </c>
      <c r="X198" s="48">
        <v>164058078.18704063</v>
      </c>
      <c r="Y198" s="48">
        <v>176772579.24653625</v>
      </c>
      <c r="Z198" s="48">
        <v>190472454.13814276</v>
      </c>
      <c r="AA198" s="48">
        <v>205234069.33384883</v>
      </c>
      <c r="AB198" s="48">
        <v>221139709.70722207</v>
      </c>
      <c r="AC198" s="48">
        <v>238278037.20953175</v>
      </c>
      <c r="AD198" s="48">
        <v>256744585.09327042</v>
      </c>
      <c r="AE198" s="48">
        <v>276642290.43799889</v>
      </c>
      <c r="AF198" s="48">
        <v>298082067.94694376</v>
      </c>
      <c r="AG198" s="48">
        <v>321183428.21283185</v>
      </c>
      <c r="AH198" s="48">
        <v>346075143.89932626</v>
      </c>
      <c r="AI198" s="48">
        <v>372895967.55152404</v>
      </c>
      <c r="AJ198" s="48">
        <v>401795405.03676713</v>
      </c>
      <c r="AK198" s="48">
        <v>432934548.92711651</v>
      </c>
      <c r="AL198" s="48">
        <v>466486976.46896803</v>
      </c>
      <c r="AM198" s="48">
        <v>502639717.14531302</v>
      </c>
      <c r="AN198" s="48">
        <v>541594295.22407472</v>
      </c>
      <c r="AO198" s="48">
        <v>583567853.10394049</v>
      </c>
    </row>
    <row r="199" spans="1:42">
      <c r="A199" s="199"/>
      <c r="B199" s="199"/>
      <c r="D199" s="243"/>
      <c r="E199" s="51" t="s">
        <v>57</v>
      </c>
      <c r="F199" s="47"/>
      <c r="G199" s="47"/>
      <c r="H199" s="47"/>
      <c r="I199" s="52" t="s">
        <v>102</v>
      </c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50">
        <f t="shared" si="83"/>
        <v>102089589.41125</v>
      </c>
      <c r="W199" s="48">
        <v>102089589.41125</v>
      </c>
      <c r="X199" s="48">
        <v>105341084.64356562</v>
      </c>
      <c r="Y199" s="48">
        <v>109129188.28022411</v>
      </c>
      <c r="Z199" s="48">
        <v>117642804.43054038</v>
      </c>
      <c r="AA199" s="48">
        <v>126773657.75175455</v>
      </c>
      <c r="AB199" s="48">
        <v>131816497.93875676</v>
      </c>
      <c r="AC199" s="48">
        <v>137569319.03931662</v>
      </c>
      <c r="AD199" s="48">
        <v>148833594.66966707</v>
      </c>
      <c r="AE199" s="48">
        <v>160914530.28321797</v>
      </c>
      <c r="AF199" s="48">
        <v>173871333.72875124</v>
      </c>
      <c r="AG199" s="48">
        <v>187767505.42408571</v>
      </c>
      <c r="AH199" s="48">
        <v>202671149.56733194</v>
      </c>
      <c r="AI199" s="48">
        <v>218655307.91096354</v>
      </c>
      <c r="AJ199" s="48">
        <v>235798317.7345084</v>
      </c>
      <c r="AK199" s="48">
        <v>254184195.77026021</v>
      </c>
      <c r="AL199" s="48">
        <v>273903049.96360409</v>
      </c>
      <c r="AM199" s="48">
        <v>295051521.08596539</v>
      </c>
      <c r="AN199" s="48">
        <v>317733256.36469787</v>
      </c>
      <c r="AO199" s="48">
        <v>342059417.4511385</v>
      </c>
    </row>
    <row r="200" spans="1:42" s="255" customFormat="1">
      <c r="D200" s="256"/>
      <c r="E200" s="255" t="s">
        <v>59</v>
      </c>
      <c r="I200" s="257" t="s">
        <v>103</v>
      </c>
      <c r="V200" s="255">
        <f t="shared" si="83"/>
        <v>6537102.2474999996</v>
      </c>
      <c r="W200" s="255">
        <v>6537102.2474999996</v>
      </c>
      <c r="X200" s="255">
        <v>7942732.7929312494</v>
      </c>
      <c r="Y200" s="255">
        <v>8558294.5843834206</v>
      </c>
      <c r="Z200" s="255">
        <v>9221562.4146731347</v>
      </c>
      <c r="AA200" s="255">
        <v>9936233.5018103011</v>
      </c>
      <c r="AB200" s="255">
        <v>10706291.598200601</v>
      </c>
      <c r="AC200" s="255">
        <v>11536029.197061144</v>
      </c>
      <c r="AD200" s="255">
        <v>12430071.459833382</v>
      </c>
      <c r="AE200" s="255">
        <v>13393401.997970467</v>
      </c>
      <c r="AF200" s="255">
        <v>14431390.652813178</v>
      </c>
      <c r="AG200" s="255">
        <v>15549823.428406198</v>
      </c>
      <c r="AH200" s="255">
        <v>16754934.744107677</v>
      </c>
      <c r="AI200" s="255">
        <v>18053442.18677602</v>
      </c>
      <c r="AJ200" s="255">
        <v>19452583.956251159</v>
      </c>
      <c r="AK200" s="255">
        <v>20960159.212860622</v>
      </c>
      <c r="AL200" s="255">
        <v>22584571.551857322</v>
      </c>
      <c r="AM200" s="255">
        <v>24334875.84712626</v>
      </c>
      <c r="AN200" s="255">
        <v>26220828.725278541</v>
      </c>
      <c r="AO200" s="255">
        <v>28252942.951487631</v>
      </c>
      <c r="AP200" s="255">
        <f>SUM(W200:AO200)</f>
        <v>296857273.0513283</v>
      </c>
    </row>
    <row r="201" spans="1:42">
      <c r="A201" s="199"/>
      <c r="B201" s="199"/>
      <c r="D201" s="243"/>
      <c r="E201" s="51" t="s">
        <v>59</v>
      </c>
      <c r="F201" s="47"/>
      <c r="G201" s="47"/>
      <c r="H201" s="47"/>
      <c r="I201" s="52" t="s">
        <v>104</v>
      </c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50">
        <f t="shared" si="83"/>
        <v>9351852.6287500001</v>
      </c>
      <c r="W201" s="48">
        <v>9351852.6287500001</v>
      </c>
      <c r="X201" s="48">
        <v>10029861.944334377</v>
      </c>
      <c r="Y201" s="48">
        <v>10757026.935298618</v>
      </c>
      <c r="Z201" s="48">
        <v>11536911.388107767</v>
      </c>
      <c r="AA201" s="48">
        <v>12373337.463745579</v>
      </c>
      <c r="AB201" s="48">
        <v>13270404.429867133</v>
      </c>
      <c r="AC201" s="48">
        <v>14232508.751032501</v>
      </c>
      <c r="AD201" s="48">
        <v>15264365.635482358</v>
      </c>
      <c r="AE201" s="48">
        <v>16371032.14405483</v>
      </c>
      <c r="AF201" s="48">
        <v>17557931.974498805</v>
      </c>
      <c r="AG201" s="48">
        <v>18830882.042649969</v>
      </c>
      <c r="AH201" s="48">
        <v>20196120.990742087</v>
      </c>
      <c r="AI201" s="48">
        <v>21660339.762570888</v>
      </c>
      <c r="AJ201" s="48">
        <v>23230714.395357281</v>
      </c>
      <c r="AK201" s="48">
        <v>24914941.189020682</v>
      </c>
      <c r="AL201" s="48">
        <v>26721274.42522468</v>
      </c>
      <c r="AM201" s="48">
        <v>28658566.821053468</v>
      </c>
      <c r="AN201" s="48">
        <v>30736312.915579848</v>
      </c>
      <c r="AO201" s="48">
        <v>32964695.601959385</v>
      </c>
    </row>
    <row r="202" spans="1:42">
      <c r="A202" s="199"/>
      <c r="B202" s="199"/>
      <c r="D202" s="243"/>
      <c r="E202" s="51" t="s">
        <v>58</v>
      </c>
      <c r="F202" s="47"/>
      <c r="G202" s="47"/>
      <c r="H202" s="47"/>
      <c r="I202" s="52" t="s">
        <v>105</v>
      </c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50">
        <f t="shared" si="83"/>
        <v>0</v>
      </c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</row>
    <row r="203" spans="1:42">
      <c r="A203" s="199"/>
      <c r="B203" s="199"/>
      <c r="D203" s="243"/>
      <c r="E203" s="51" t="s">
        <v>59</v>
      </c>
      <c r="F203" s="47"/>
      <c r="G203" s="47"/>
      <c r="H203" s="47"/>
      <c r="I203" s="52" t="s">
        <v>106</v>
      </c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50">
        <f t="shared" si="83"/>
        <v>4213845.5</v>
      </c>
      <c r="W203" s="48">
        <v>4213845.5</v>
      </c>
      <c r="X203" s="48">
        <v>2000000</v>
      </c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</row>
    <row r="204" spans="1:42">
      <c r="A204" s="199"/>
      <c r="B204" s="199"/>
      <c r="D204" s="243"/>
      <c r="E204" s="51" t="s">
        <v>59</v>
      </c>
      <c r="F204" s="47"/>
      <c r="G204" s="47"/>
      <c r="H204" s="47"/>
      <c r="I204" s="52" t="s">
        <v>106</v>
      </c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50">
        <f t="shared" si="83"/>
        <v>0</v>
      </c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199">
        <v>0</v>
      </c>
      <c r="AL204" s="199">
        <v>0</v>
      </c>
      <c r="AM204" s="199">
        <v>0</v>
      </c>
      <c r="AN204" s="199">
        <v>0</v>
      </c>
      <c r="AO204" s="199">
        <v>0</v>
      </c>
    </row>
    <row r="205" spans="1:42">
      <c r="A205" s="199"/>
      <c r="B205" s="199"/>
      <c r="D205" s="243"/>
      <c r="E205" s="51" t="s">
        <v>55</v>
      </c>
      <c r="F205" s="47"/>
      <c r="G205" s="47"/>
      <c r="H205" s="47"/>
      <c r="I205" s="52" t="s">
        <v>107</v>
      </c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50">
        <f t="shared" si="83"/>
        <v>0</v>
      </c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</row>
    <row r="206" spans="1:42">
      <c r="A206" s="199"/>
      <c r="B206" s="199"/>
      <c r="D206" s="243"/>
      <c r="E206" s="51" t="s">
        <v>55</v>
      </c>
      <c r="F206" s="47"/>
      <c r="G206" s="47"/>
      <c r="H206" s="47"/>
      <c r="I206" s="52" t="s">
        <v>108</v>
      </c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50">
        <f t="shared" si="83"/>
        <v>0</v>
      </c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</row>
    <row r="207" spans="1:42">
      <c r="A207" s="199"/>
      <c r="B207" s="199"/>
      <c r="D207" s="243"/>
      <c r="E207" s="51" t="s">
        <v>55</v>
      </c>
      <c r="F207" s="47"/>
      <c r="G207" s="47"/>
      <c r="H207" s="47"/>
      <c r="I207" s="52" t="s">
        <v>109</v>
      </c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50">
        <f t="shared" si="83"/>
        <v>0</v>
      </c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</row>
    <row r="208" spans="1:42">
      <c r="A208" s="199"/>
      <c r="B208" s="199"/>
      <c r="D208" s="243"/>
      <c r="E208" s="51" t="s">
        <v>54</v>
      </c>
      <c r="F208" s="47"/>
      <c r="G208" s="47"/>
      <c r="H208" s="47"/>
      <c r="I208" s="52" t="s">
        <v>110</v>
      </c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50">
        <f t="shared" si="83"/>
        <v>0</v>
      </c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</row>
    <row r="209" spans="1:41">
      <c r="A209" s="199"/>
      <c r="B209" s="199"/>
      <c r="D209" s="243"/>
      <c r="E209" s="51" t="s">
        <v>53</v>
      </c>
      <c r="F209" s="47"/>
      <c r="G209" s="47"/>
      <c r="H209" s="47"/>
      <c r="I209" s="52" t="s">
        <v>111</v>
      </c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50">
        <f t="shared" si="83"/>
        <v>102485.2759656405</v>
      </c>
      <c r="W209" s="48">
        <v>102485.2759656405</v>
      </c>
      <c r="X209" s="48">
        <v>307455.82789692149</v>
      </c>
      <c r="Y209" s="48">
        <v>512426.37982820248</v>
      </c>
      <c r="Z209" s="48">
        <v>717396.93175948341</v>
      </c>
      <c r="AA209" s="48">
        <v>922367.48369076452</v>
      </c>
      <c r="AB209" s="48">
        <v>1127338.0356220454</v>
      </c>
      <c r="AC209" s="48">
        <v>1332308.5875533265</v>
      </c>
      <c r="AD209" s="48">
        <v>1537279.1394846074</v>
      </c>
      <c r="AE209" s="48">
        <v>1742249.6914158885</v>
      </c>
      <c r="AF209" s="48">
        <v>1947220.2433471696</v>
      </c>
      <c r="AG209" s="48">
        <v>2152190.7952784505</v>
      </c>
      <c r="AH209" s="48">
        <v>2357161.347209732</v>
      </c>
      <c r="AI209" s="48">
        <v>2562131.8991410127</v>
      </c>
      <c r="AJ209" s="48">
        <v>2767102.4510722943</v>
      </c>
      <c r="AK209" s="48">
        <v>2972073.0030035749</v>
      </c>
      <c r="AL209" s="48">
        <v>3177043.5549348565</v>
      </c>
      <c r="AM209" s="48">
        <v>3382014.1068661371</v>
      </c>
      <c r="AN209" s="48">
        <v>3586984.6587974187</v>
      </c>
      <c r="AO209" s="48">
        <v>3791955.2107286993</v>
      </c>
    </row>
    <row r="210" spans="1:41">
      <c r="A210" s="199"/>
      <c r="B210" s="199"/>
      <c r="D210" s="243"/>
      <c r="E210" s="51" t="s">
        <v>55</v>
      </c>
      <c r="F210" s="47"/>
      <c r="G210" s="47"/>
      <c r="H210" s="47"/>
      <c r="I210" s="52" t="s">
        <v>112</v>
      </c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50">
        <f t="shared" si="83"/>
        <v>0</v>
      </c>
      <c r="W210" s="48">
        <v>0</v>
      </c>
      <c r="X210" s="48">
        <v>0</v>
      </c>
      <c r="Y210" s="48">
        <v>48221.743105529393</v>
      </c>
      <c r="Z210" s="48">
        <v>144665.22931658817</v>
      </c>
      <c r="AA210" s="48">
        <v>241108.71552764694</v>
      </c>
      <c r="AB210" s="48">
        <v>337552.20173870574</v>
      </c>
      <c r="AC210" s="48">
        <v>433995.68794976454</v>
      </c>
      <c r="AD210" s="48">
        <v>530439.17416082334</v>
      </c>
      <c r="AE210" s="48">
        <v>626882.66037188214</v>
      </c>
      <c r="AF210" s="48">
        <v>723326.14658294083</v>
      </c>
      <c r="AG210" s="48">
        <v>819769.63279399974</v>
      </c>
      <c r="AH210" s="48">
        <v>916213.11900505843</v>
      </c>
      <c r="AI210" s="48">
        <v>1012656.6052161173</v>
      </c>
      <c r="AJ210" s="48">
        <v>1109100.091427176</v>
      </c>
      <c r="AK210" s="48">
        <v>1205543.5776382347</v>
      </c>
      <c r="AL210" s="48">
        <v>1301987.0638492934</v>
      </c>
      <c r="AM210" s="48">
        <v>1398430.5500603521</v>
      </c>
      <c r="AN210" s="48">
        <v>1494874.0362714108</v>
      </c>
      <c r="AO210" s="48">
        <v>1591317.5224824694</v>
      </c>
    </row>
    <row r="211" spans="1:41">
      <c r="A211" s="199"/>
      <c r="B211" s="199"/>
      <c r="D211" s="243"/>
      <c r="E211" s="51" t="s">
        <v>54</v>
      </c>
      <c r="F211" s="51"/>
      <c r="G211" s="51"/>
      <c r="H211" s="51"/>
      <c r="I211" s="249" t="s">
        <v>113</v>
      </c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50">
        <f t="shared" si="83"/>
        <v>0</v>
      </c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</row>
    <row r="212" spans="1:41">
      <c r="A212" s="199"/>
      <c r="B212" s="199"/>
      <c r="D212" s="243"/>
      <c r="E212" s="51" t="s">
        <v>55</v>
      </c>
      <c r="F212" s="51"/>
      <c r="G212" s="51"/>
      <c r="H212" s="51"/>
      <c r="I212" s="249" t="s">
        <v>114</v>
      </c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50">
        <f t="shared" si="83"/>
        <v>0</v>
      </c>
      <c r="W212" s="48">
        <v>0</v>
      </c>
      <c r="X212" s="48">
        <v>0</v>
      </c>
      <c r="Y212" s="48">
        <v>0</v>
      </c>
      <c r="Z212" s="48">
        <v>0</v>
      </c>
      <c r="AA212" s="48">
        <v>0</v>
      </c>
      <c r="AB212" s="48">
        <v>266630.21139088296</v>
      </c>
      <c r="AC212" s="48">
        <v>799890.63417264889</v>
      </c>
      <c r="AD212" s="48">
        <v>1333151.0569544148</v>
      </c>
      <c r="AE212" s="48">
        <v>1866411.4797361807</v>
      </c>
      <c r="AF212" s="48">
        <v>2399671.9025179464</v>
      </c>
      <c r="AG212" s="48">
        <v>2932932.3252997128</v>
      </c>
      <c r="AH212" s="48">
        <v>3466192.7480814783</v>
      </c>
      <c r="AI212" s="48">
        <v>3999453.1708632447</v>
      </c>
      <c r="AJ212" s="48">
        <v>4532713.5936450101</v>
      </c>
      <c r="AK212" s="48">
        <v>5065974.0164267756</v>
      </c>
      <c r="AL212" s="48">
        <v>5599234.4392085411</v>
      </c>
      <c r="AM212" s="48">
        <v>6132494.8619903065</v>
      </c>
      <c r="AN212" s="48">
        <v>6665755.284772072</v>
      </c>
      <c r="AO212" s="48">
        <v>7199015.7075538374</v>
      </c>
    </row>
    <row r="213" spans="1:41">
      <c r="A213" s="199"/>
      <c r="B213" s="199"/>
      <c r="D213" s="243"/>
      <c r="E213" s="250" t="s">
        <v>62</v>
      </c>
      <c r="F213" s="51"/>
      <c r="G213" s="51"/>
      <c r="H213" s="51"/>
      <c r="I213" s="249" t="s">
        <v>115</v>
      </c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50">
        <f t="shared" si="83"/>
        <v>2600000</v>
      </c>
      <c r="W213" s="48">
        <v>2600000</v>
      </c>
      <c r="X213" s="48">
        <v>5302702.5</v>
      </c>
      <c r="Y213" s="48">
        <v>5405405</v>
      </c>
      <c r="Z213" s="48">
        <v>6081081</v>
      </c>
      <c r="AA213" s="48">
        <v>4729730</v>
      </c>
      <c r="AB213" s="48">
        <v>2027027</v>
      </c>
      <c r="AC213" s="48">
        <v>1351351</v>
      </c>
      <c r="AD213" s="48">
        <v>675675.5</v>
      </c>
      <c r="AE213" s="48">
        <v>0</v>
      </c>
      <c r="AF213" s="48">
        <v>0</v>
      </c>
      <c r="AG213" s="48">
        <v>0</v>
      </c>
      <c r="AH213" s="48">
        <v>0</v>
      </c>
      <c r="AI213" s="48">
        <v>0</v>
      </c>
      <c r="AJ213" s="48">
        <v>0</v>
      </c>
      <c r="AK213" s="48">
        <v>0</v>
      </c>
      <c r="AL213" s="48">
        <v>0</v>
      </c>
      <c r="AM213" s="48">
        <v>0</v>
      </c>
      <c r="AN213" s="48">
        <v>0</v>
      </c>
      <c r="AO213" s="48">
        <v>0</v>
      </c>
    </row>
    <row r="214" spans="1:41">
      <c r="A214" s="199"/>
      <c r="B214" s="199"/>
      <c r="D214" s="243"/>
      <c r="E214" s="51" t="s">
        <v>61</v>
      </c>
      <c r="F214" s="47"/>
      <c r="G214" s="47"/>
      <c r="H214" s="47"/>
      <c r="I214" s="52" t="s">
        <v>116</v>
      </c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50">
        <f t="shared" si="83"/>
        <v>0</v>
      </c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</row>
    <row r="215" spans="1:41">
      <c r="A215" s="199"/>
      <c r="B215" s="199"/>
      <c r="D215" s="243"/>
      <c r="E215" s="51" t="s">
        <v>61</v>
      </c>
      <c r="F215" s="47"/>
      <c r="G215" s="47"/>
      <c r="H215" s="47"/>
      <c r="I215" s="52" t="s">
        <v>117</v>
      </c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50">
        <f t="shared" si="83"/>
        <v>0</v>
      </c>
      <c r="W215" s="48">
        <v>0</v>
      </c>
      <c r="X215" s="48">
        <v>0</v>
      </c>
      <c r="Y215" s="48">
        <v>0</v>
      </c>
      <c r="Z215" s="48">
        <v>0</v>
      </c>
      <c r="AA215" s="48">
        <v>0</v>
      </c>
      <c r="AB215" s="48">
        <v>0</v>
      </c>
      <c r="AC215" s="48">
        <v>0</v>
      </c>
      <c r="AD215" s="48">
        <v>0</v>
      </c>
      <c r="AE215" s="48">
        <v>0</v>
      </c>
      <c r="AF215" s="48">
        <v>0</v>
      </c>
      <c r="AG215" s="48">
        <v>12200000</v>
      </c>
      <c r="AH215" s="48">
        <v>24400000</v>
      </c>
      <c r="AI215" s="48">
        <v>24400000</v>
      </c>
      <c r="AJ215" s="48">
        <v>24400000</v>
      </c>
      <c r="AK215" s="48">
        <v>24400000.305</v>
      </c>
      <c r="AL215" s="48">
        <v>24400000.914999999</v>
      </c>
      <c r="AM215" s="48">
        <v>24400001.524999999</v>
      </c>
      <c r="AN215" s="48">
        <v>24400002.134999998</v>
      </c>
      <c r="AO215" s="48">
        <v>24400002.744999997</v>
      </c>
    </row>
    <row r="216" spans="1:41">
      <c r="A216" s="199"/>
      <c r="B216" s="199"/>
      <c r="E216" s="51" t="s">
        <v>63</v>
      </c>
      <c r="F216" s="47"/>
      <c r="G216" s="47"/>
      <c r="H216" s="47"/>
      <c r="I216" s="52" t="s">
        <v>118</v>
      </c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50">
        <f t="shared" si="83"/>
        <v>0</v>
      </c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</row>
    <row r="217" spans="1:41">
      <c r="A217" s="199"/>
      <c r="B217" s="199"/>
      <c r="E217" s="51" t="s">
        <v>63</v>
      </c>
      <c r="F217" s="47"/>
      <c r="G217" s="47"/>
      <c r="H217" s="47"/>
      <c r="I217" s="52" t="s">
        <v>119</v>
      </c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50">
        <f t="shared" si="83"/>
        <v>0</v>
      </c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</row>
    <row r="218" spans="1:41">
      <c r="A218" s="199"/>
      <c r="B218" s="199"/>
      <c r="E218" s="51" t="s">
        <v>63</v>
      </c>
      <c r="F218" s="47"/>
      <c r="G218" s="47"/>
      <c r="H218" s="47"/>
      <c r="I218" s="52" t="s">
        <v>120</v>
      </c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50">
        <f t="shared" si="83"/>
        <v>0</v>
      </c>
      <c r="W218" s="48">
        <v>0</v>
      </c>
      <c r="X218" s="48">
        <v>0</v>
      </c>
      <c r="Y218" s="48">
        <v>0</v>
      </c>
      <c r="Z218" s="48">
        <v>0</v>
      </c>
      <c r="AA218" s="48">
        <v>0</v>
      </c>
      <c r="AB218" s="48">
        <v>1885196.0715000001</v>
      </c>
      <c r="AC218" s="48">
        <v>3770392.1430000002</v>
      </c>
      <c r="AD218" s="48">
        <v>3770392.1430000002</v>
      </c>
      <c r="AE218" s="48">
        <v>3770392.1430000002</v>
      </c>
      <c r="AF218" s="48">
        <v>3770392.1430000002</v>
      </c>
      <c r="AG218" s="48">
        <v>3770392.1430000002</v>
      </c>
      <c r="AH218" s="48">
        <v>3770392.1430000002</v>
      </c>
      <c r="AI218" s="48">
        <v>3770392.1430000002</v>
      </c>
      <c r="AJ218" s="48">
        <v>3770392.1430000002</v>
      </c>
      <c r="AK218" s="48">
        <v>3770392.1430000002</v>
      </c>
      <c r="AL218" s="48">
        <v>3770392.1430000002</v>
      </c>
      <c r="AM218" s="48">
        <v>3770392.1430000002</v>
      </c>
      <c r="AN218" s="48">
        <v>3770392.1430000002</v>
      </c>
      <c r="AO218" s="48">
        <v>3770392.1430000002</v>
      </c>
    </row>
    <row r="219" spans="1:41">
      <c r="A219" s="199"/>
      <c r="B219" s="199"/>
      <c r="E219" s="51" t="s">
        <v>91</v>
      </c>
      <c r="F219" s="47"/>
      <c r="G219" s="47"/>
      <c r="H219" s="47"/>
      <c r="I219" s="52" t="s">
        <v>121</v>
      </c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50">
        <f t="shared" si="83"/>
        <v>0</v>
      </c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</row>
    <row r="220" spans="1:41">
      <c r="A220" s="199"/>
      <c r="B220" s="199"/>
      <c r="E220" s="51" t="s">
        <v>91</v>
      </c>
      <c r="F220" s="47"/>
      <c r="G220" s="47"/>
      <c r="H220" s="47"/>
      <c r="I220" s="52" t="s">
        <v>122</v>
      </c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50">
        <f t="shared" si="83"/>
        <v>0</v>
      </c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</row>
    <row r="221" spans="1:41">
      <c r="A221" s="199"/>
      <c r="B221" s="199"/>
      <c r="E221" s="51" t="s">
        <v>123</v>
      </c>
      <c r="F221" s="47"/>
      <c r="G221" s="47"/>
      <c r="H221" s="47"/>
      <c r="I221" s="52" t="s">
        <v>124</v>
      </c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50">
        <f t="shared" si="83"/>
        <v>0</v>
      </c>
      <c r="W221" s="48"/>
      <c r="X221" s="48">
        <v>0</v>
      </c>
      <c r="Y221" s="48">
        <v>0</v>
      </c>
      <c r="Z221" s="48">
        <v>0</v>
      </c>
      <c r="AA221" s="48">
        <v>0</v>
      </c>
      <c r="AB221" s="48">
        <v>0</v>
      </c>
      <c r="AC221" s="48">
        <v>0</v>
      </c>
      <c r="AD221" s="48">
        <v>0</v>
      </c>
      <c r="AE221" s="48">
        <v>0</v>
      </c>
      <c r="AF221" s="48">
        <v>0</v>
      </c>
      <c r="AG221" s="48">
        <v>0</v>
      </c>
      <c r="AH221" s="48">
        <v>0</v>
      </c>
      <c r="AI221" s="48">
        <v>0</v>
      </c>
      <c r="AJ221" s="48">
        <v>0</v>
      </c>
      <c r="AK221" s="48">
        <v>0</v>
      </c>
      <c r="AL221" s="48">
        <v>0</v>
      </c>
      <c r="AM221" s="48">
        <v>0</v>
      </c>
      <c r="AN221" s="48">
        <v>0</v>
      </c>
      <c r="AO221" s="48">
        <v>0</v>
      </c>
    </row>
    <row r="222" spans="1:41">
      <c r="A222" s="199"/>
      <c r="B222" s="199"/>
      <c r="E222" s="51" t="s">
        <v>91</v>
      </c>
      <c r="F222" s="47"/>
      <c r="G222" s="47"/>
      <c r="H222" s="47"/>
      <c r="I222" s="52" t="s">
        <v>92</v>
      </c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50">
        <f t="shared" si="83"/>
        <v>9620302.9550000001</v>
      </c>
      <c r="W222" s="48">
        <v>9620302.9550000001</v>
      </c>
      <c r="X222" s="48">
        <v>5846971.9649999999</v>
      </c>
      <c r="Y222" s="48">
        <v>2397069.5549999997</v>
      </c>
      <c r="Z222" s="48">
        <v>2578527.5350000001</v>
      </c>
      <c r="AA222" s="48">
        <v>3425492.88</v>
      </c>
      <c r="AB222" s="48">
        <v>3975712.55</v>
      </c>
      <c r="AC222" s="48">
        <v>3349899.52</v>
      </c>
      <c r="AD222" s="48">
        <v>2476362.71</v>
      </c>
      <c r="AE222" s="48">
        <v>1230485.05</v>
      </c>
      <c r="AF222" s="48">
        <v>383662.64</v>
      </c>
      <c r="AG222" s="48">
        <v>529820.85</v>
      </c>
      <c r="AH222" s="48">
        <v>532617.62</v>
      </c>
      <c r="AI222" s="48">
        <v>429294.5</v>
      </c>
      <c r="AJ222" s="48">
        <v>280387.89500000002</v>
      </c>
      <c r="AK222" s="48">
        <v>133343.66999999998</v>
      </c>
      <c r="AL222" s="48">
        <v>135802.35999999999</v>
      </c>
      <c r="AM222" s="48">
        <v>136953.38500000001</v>
      </c>
      <c r="AN222" s="48">
        <v>135719.37</v>
      </c>
      <c r="AO222" s="48">
        <v>136328.47500000001</v>
      </c>
    </row>
    <row r="223" spans="1:41">
      <c r="A223" s="199"/>
      <c r="B223" s="199"/>
      <c r="E223" s="51" t="s">
        <v>91</v>
      </c>
      <c r="F223" s="47"/>
      <c r="G223" s="47"/>
      <c r="H223" s="47"/>
      <c r="I223" s="52" t="s">
        <v>125</v>
      </c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50">
        <f t="shared" si="83"/>
        <v>0</v>
      </c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</row>
    <row r="224" spans="1:41">
      <c r="A224" s="199"/>
      <c r="B224" s="199"/>
      <c r="D224" s="243"/>
      <c r="E224" s="49" t="s">
        <v>126</v>
      </c>
      <c r="F224" s="49"/>
      <c r="G224" s="49"/>
      <c r="H224" s="49"/>
      <c r="I224" s="251" t="s">
        <v>127</v>
      </c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50"/>
      <c r="U224" s="50"/>
      <c r="V224" s="50">
        <f t="shared" si="83"/>
        <v>0</v>
      </c>
      <c r="W224" s="50">
        <v>0</v>
      </c>
      <c r="X224" s="50">
        <v>0</v>
      </c>
      <c r="Y224" s="50">
        <v>0</v>
      </c>
      <c r="Z224" s="50">
        <v>0</v>
      </c>
      <c r="AA224" s="50">
        <v>0</v>
      </c>
      <c r="AB224" s="50">
        <v>0</v>
      </c>
      <c r="AC224" s="50">
        <v>0</v>
      </c>
      <c r="AD224" s="50">
        <v>0</v>
      </c>
      <c r="AE224" s="50">
        <v>0</v>
      </c>
      <c r="AF224" s="50">
        <v>0</v>
      </c>
      <c r="AG224" s="50">
        <v>0</v>
      </c>
      <c r="AH224" s="50">
        <v>0</v>
      </c>
      <c r="AI224" s="50">
        <v>0</v>
      </c>
      <c r="AJ224" s="50">
        <v>0</v>
      </c>
    </row>
    <row r="225" spans="1:76">
      <c r="A225" s="199"/>
      <c r="B225" s="199"/>
      <c r="D225" s="243" t="s">
        <v>128</v>
      </c>
      <c r="E225" s="49" t="s">
        <v>126</v>
      </c>
      <c r="F225" s="49"/>
      <c r="G225" s="49"/>
      <c r="H225" s="49"/>
      <c r="I225" s="251" t="s">
        <v>129</v>
      </c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0">
        <f t="shared" si="83"/>
        <v>0</v>
      </c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</row>
    <row r="226" spans="1:76">
      <c r="A226" s="199"/>
      <c r="B226" s="199"/>
      <c r="D226" s="243" t="s">
        <v>128</v>
      </c>
      <c r="E226" s="49" t="s">
        <v>126</v>
      </c>
      <c r="F226" s="49"/>
      <c r="G226" s="49"/>
      <c r="H226" s="49"/>
      <c r="I226" s="251" t="s">
        <v>130</v>
      </c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50">
        <f t="shared" si="83"/>
        <v>0</v>
      </c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</row>
    <row r="227" spans="1:76">
      <c r="A227" s="199"/>
      <c r="B227" s="199"/>
      <c r="D227" s="243" t="s">
        <v>128</v>
      </c>
      <c r="E227" s="49" t="s">
        <v>126</v>
      </c>
      <c r="F227" s="49"/>
      <c r="G227" s="49"/>
      <c r="H227" s="49"/>
      <c r="I227" s="251" t="s">
        <v>131</v>
      </c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50">
        <f t="shared" si="83"/>
        <v>0</v>
      </c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</row>
    <row r="228" spans="1:76">
      <c r="A228" s="199"/>
      <c r="B228" s="199"/>
      <c r="E228" s="51" t="s">
        <v>132</v>
      </c>
      <c r="F228" s="47"/>
      <c r="G228" s="47"/>
      <c r="H228" s="47"/>
      <c r="I228" s="52" t="s">
        <v>133</v>
      </c>
      <c r="J228" s="47"/>
      <c r="K228" s="47"/>
      <c r="L228" s="47"/>
      <c r="M228" s="47"/>
      <c r="N228" s="47"/>
      <c r="O228" s="51"/>
      <c r="P228" s="51"/>
      <c r="Q228" s="51"/>
      <c r="R228" s="51"/>
      <c r="S228" s="51"/>
      <c r="T228" s="51"/>
      <c r="U228" s="51"/>
      <c r="V228" s="50">
        <f t="shared" si="83"/>
        <v>0</v>
      </c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</row>
    <row r="229" spans="1:76">
      <c r="A229" s="199"/>
      <c r="B229" s="199"/>
      <c r="E229" s="51" t="s">
        <v>132</v>
      </c>
      <c r="F229" s="47"/>
      <c r="G229" s="47"/>
      <c r="H229" s="47"/>
      <c r="I229" s="52" t="s">
        <v>134</v>
      </c>
      <c r="J229" s="47"/>
      <c r="K229" s="47"/>
      <c r="L229" s="47"/>
      <c r="M229" s="47"/>
      <c r="N229" s="47"/>
      <c r="O229" s="51"/>
      <c r="P229" s="51"/>
      <c r="Q229" s="51"/>
      <c r="R229" s="51"/>
      <c r="S229" s="51"/>
      <c r="T229" s="51"/>
      <c r="U229" s="51"/>
      <c r="V229" s="50">
        <f t="shared" si="83"/>
        <v>0</v>
      </c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</row>
    <row r="230" spans="1:76">
      <c r="A230" s="199"/>
      <c r="B230" s="199"/>
      <c r="D230" s="243"/>
      <c r="E230" s="51" t="s">
        <v>132</v>
      </c>
      <c r="F230" s="47"/>
      <c r="G230" s="47"/>
      <c r="H230" s="47"/>
      <c r="I230" s="52" t="s">
        <v>135</v>
      </c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50">
        <f t="shared" si="83"/>
        <v>0</v>
      </c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</row>
    <row r="231" spans="1:76">
      <c r="A231" s="199"/>
      <c r="B231" s="199"/>
      <c r="D231" s="243"/>
      <c r="E231" s="51" t="s">
        <v>136</v>
      </c>
      <c r="F231" s="47"/>
      <c r="G231" s="47"/>
      <c r="H231" s="47"/>
      <c r="I231" s="52" t="s">
        <v>137</v>
      </c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50">
        <f t="shared" si="83"/>
        <v>0</v>
      </c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</row>
    <row r="232" spans="1:76">
      <c r="A232" s="199"/>
      <c r="B232" s="199"/>
      <c r="D232" s="243"/>
      <c r="E232" s="51" t="s">
        <v>136</v>
      </c>
      <c r="F232" s="47"/>
      <c r="G232" s="47"/>
      <c r="H232" s="47"/>
      <c r="I232" s="52" t="s">
        <v>138</v>
      </c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50">
        <f t="shared" si="83"/>
        <v>0</v>
      </c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</row>
    <row r="233" spans="1:76">
      <c r="A233" s="199"/>
      <c r="B233" s="199"/>
      <c r="D233" s="243"/>
      <c r="E233" s="51" t="s">
        <v>132</v>
      </c>
      <c r="F233" s="47"/>
      <c r="G233" s="47"/>
      <c r="H233" s="47"/>
      <c r="I233" s="52" t="s">
        <v>139</v>
      </c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50">
        <f t="shared" si="83"/>
        <v>0</v>
      </c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</row>
    <row r="234" spans="1:76">
      <c r="A234" s="199"/>
      <c r="B234" s="199"/>
      <c r="E234" s="51" t="s">
        <v>132</v>
      </c>
      <c r="F234" s="47"/>
      <c r="G234" s="47"/>
      <c r="H234" s="47"/>
      <c r="I234" s="52" t="s">
        <v>140</v>
      </c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50">
        <f t="shared" si="83"/>
        <v>-31165885.908329304</v>
      </c>
      <c r="W234" s="48">
        <v>-31165885.908329304</v>
      </c>
      <c r="X234" s="48">
        <v>-31248127.964442112</v>
      </c>
      <c r="Y234" s="48">
        <v>-30539638.841345586</v>
      </c>
      <c r="Z234" s="48">
        <v>-30114455.142170124</v>
      </c>
      <c r="AA234" s="48">
        <v>-29778801.77364327</v>
      </c>
      <c r="AB234" s="48">
        <v>-29113202.504466385</v>
      </c>
      <c r="AC234" s="48">
        <v>-28906629.55693591</v>
      </c>
      <c r="AD234" s="48">
        <v>-27542560.263004079</v>
      </c>
      <c r="AE234" s="48">
        <v>-26531126.633428849</v>
      </c>
      <c r="AF234" s="48">
        <v>-26241956.936316255</v>
      </c>
      <c r="AG234" s="48">
        <v>-23263247.995857518</v>
      </c>
      <c r="AH234" s="48">
        <v>-21139545.401206981</v>
      </c>
      <c r="AI234" s="48">
        <v>-19368629.097463027</v>
      </c>
      <c r="AJ234" s="48">
        <v>-17504369.781266533</v>
      </c>
      <c r="AK234" s="48">
        <v>-12489273.892961495</v>
      </c>
      <c r="AL234" s="48">
        <v>-6926810.4063953497</v>
      </c>
      <c r="AM234" s="48">
        <v>-6930344.713488372</v>
      </c>
      <c r="AN234" s="48">
        <v>-6931555.2454651166</v>
      </c>
      <c r="AO234" s="48">
        <v>-6931786.4180232566</v>
      </c>
    </row>
    <row r="235" spans="1:76">
      <c r="A235" s="199"/>
      <c r="B235" s="199"/>
      <c r="E235" s="51" t="s">
        <v>132</v>
      </c>
      <c r="F235" s="47"/>
      <c r="G235" s="47"/>
      <c r="H235" s="47"/>
      <c r="I235" s="52" t="s">
        <v>141</v>
      </c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50">
        <f t="shared" si="83"/>
        <v>0</v>
      </c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BL235" s="202"/>
      <c r="BM235" s="202"/>
      <c r="BN235" s="202"/>
      <c r="BO235" s="202"/>
      <c r="BP235" s="202"/>
    </row>
    <row r="236" spans="1:76">
      <c r="A236" s="199"/>
      <c r="B236" s="199"/>
      <c r="E236" s="51" t="s">
        <v>132</v>
      </c>
      <c r="F236" s="47"/>
      <c r="G236" s="47"/>
      <c r="H236" s="47"/>
      <c r="I236" s="52" t="s">
        <v>142</v>
      </c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50">
        <f t="shared" si="83"/>
        <v>0</v>
      </c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BL236" s="202"/>
      <c r="BM236" s="202"/>
      <c r="BN236" s="202"/>
      <c r="BO236" s="202"/>
      <c r="BP236" s="202"/>
    </row>
    <row r="237" spans="1:76">
      <c r="A237" s="199"/>
      <c r="B237" s="199"/>
      <c r="E237" s="51" t="s">
        <v>143</v>
      </c>
      <c r="F237" s="47"/>
      <c r="G237" s="47"/>
      <c r="H237" s="47"/>
      <c r="I237" s="52" t="s">
        <v>144</v>
      </c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50">
        <f t="shared" si="83"/>
        <v>-5396968.0323809348</v>
      </c>
      <c r="W237" s="48">
        <v>-5396968.0323809348</v>
      </c>
      <c r="X237" s="48">
        <v>-5213696.2580249365</v>
      </c>
      <c r="Y237" s="48">
        <v>-4948756.01498284</v>
      </c>
      <c r="Z237" s="48">
        <v>-4886782.5976322209</v>
      </c>
      <c r="AA237" s="48">
        <v>-4885315.7187902685</v>
      </c>
      <c r="AB237" s="48">
        <v>-4876031.2306554671</v>
      </c>
      <c r="AC237" s="48">
        <v>-4872100.5835110657</v>
      </c>
      <c r="AD237" s="48">
        <v>-4900905.4181771781</v>
      </c>
      <c r="AE237" s="48">
        <v>-4931948.6319046523</v>
      </c>
      <c r="AF237" s="48">
        <v>-4890346.5086292271</v>
      </c>
      <c r="AG237" s="48">
        <v>-5137226.4489119872</v>
      </c>
      <c r="AH237" s="48">
        <v>-5584969.1417591581</v>
      </c>
      <c r="AI237" s="48">
        <v>-5996936.3512550388</v>
      </c>
      <c r="AJ237" s="48">
        <v>-6245710.0939116422</v>
      </c>
      <c r="AK237" s="48">
        <v>-3319833.6061091665</v>
      </c>
      <c r="AL237" s="48">
        <v>-401875.08286916616</v>
      </c>
      <c r="AM237" s="48">
        <v>-402913.93850073277</v>
      </c>
      <c r="AN237" s="48">
        <v>-404342.8459700013</v>
      </c>
      <c r="AO237" s="48">
        <v>-406636.47708518931</v>
      </c>
      <c r="BQ237" s="202"/>
      <c r="BR237" s="202"/>
      <c r="BS237" s="202"/>
      <c r="BT237" s="202"/>
      <c r="BU237" s="202"/>
      <c r="BV237" s="202"/>
      <c r="BW237" s="202"/>
      <c r="BX237" s="202"/>
    </row>
    <row r="238" spans="1:76">
      <c r="A238" s="199"/>
      <c r="B238" s="199"/>
      <c r="E238" s="51" t="s">
        <v>145</v>
      </c>
      <c r="F238" s="47"/>
      <c r="G238" s="47"/>
      <c r="H238" s="47"/>
      <c r="I238" s="52" t="s">
        <v>146</v>
      </c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50">
        <f t="shared" si="83"/>
        <v>0</v>
      </c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BQ238" s="202"/>
      <c r="BR238" s="202"/>
      <c r="BS238" s="202"/>
      <c r="BT238" s="202"/>
      <c r="BU238" s="202"/>
      <c r="BV238" s="202"/>
      <c r="BW238" s="202"/>
      <c r="BX238" s="202"/>
    </row>
    <row r="239" spans="1:76">
      <c r="A239" s="199"/>
      <c r="B239" s="199"/>
      <c r="E239" s="51" t="s">
        <v>132</v>
      </c>
      <c r="F239" s="47"/>
      <c r="G239" s="47"/>
      <c r="H239" s="47"/>
      <c r="I239" s="52" t="s">
        <v>147</v>
      </c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50">
        <f t="shared" si="83"/>
        <v>0</v>
      </c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</row>
    <row r="240" spans="1:76">
      <c r="A240" s="199"/>
      <c r="B240" s="199"/>
      <c r="E240" s="51" t="s">
        <v>136</v>
      </c>
      <c r="F240" s="47"/>
      <c r="G240" s="47"/>
      <c r="H240" s="47"/>
      <c r="I240" s="52" t="s">
        <v>148</v>
      </c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50">
        <f t="shared" si="83"/>
        <v>-2065341.081870629</v>
      </c>
      <c r="W240" s="48">
        <v>-2065341.081870629</v>
      </c>
      <c r="X240" s="48">
        <v>-1419818.2931326337</v>
      </c>
      <c r="Y240" s="48">
        <v>-655307.72126200458</v>
      </c>
      <c r="Z240" s="48">
        <v>0</v>
      </c>
      <c r="AA240" s="48">
        <v>0</v>
      </c>
      <c r="AB240" s="48">
        <v>0</v>
      </c>
      <c r="AC240" s="48">
        <v>0</v>
      </c>
      <c r="AD240" s="48">
        <v>0</v>
      </c>
      <c r="AE240" s="48">
        <v>0</v>
      </c>
      <c r="AF240" s="48">
        <v>0</v>
      </c>
      <c r="AG240" s="48">
        <v>0</v>
      </c>
      <c r="AH240" s="48">
        <v>0</v>
      </c>
      <c r="AI240" s="48">
        <v>0</v>
      </c>
      <c r="AJ240" s="48">
        <v>0</v>
      </c>
      <c r="AK240" s="48">
        <v>0</v>
      </c>
      <c r="AL240" s="48">
        <v>0</v>
      </c>
      <c r="AM240" s="48">
        <v>0</v>
      </c>
      <c r="AN240" s="48">
        <v>0</v>
      </c>
      <c r="AO240" s="48">
        <v>0</v>
      </c>
    </row>
    <row r="241" spans="1:255">
      <c r="A241" s="199"/>
      <c r="B241" s="199"/>
      <c r="E241" s="51"/>
      <c r="F241" s="47"/>
      <c r="G241" s="47"/>
      <c r="H241" s="47"/>
      <c r="I241" s="52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DK241" s="202"/>
      <c r="DL241" s="202"/>
      <c r="DM241" s="202"/>
      <c r="DN241" s="202"/>
      <c r="DO241" s="202"/>
      <c r="DP241" s="202"/>
      <c r="DQ241" s="202"/>
      <c r="DR241" s="202"/>
      <c r="DS241" s="202"/>
      <c r="DT241" s="202"/>
      <c r="DU241" s="202"/>
      <c r="DV241" s="202"/>
      <c r="DW241" s="202"/>
      <c r="DX241" s="202"/>
      <c r="DY241" s="202"/>
      <c r="DZ241" s="202"/>
      <c r="EA241" s="202"/>
      <c r="EB241" s="202"/>
      <c r="EC241" s="202"/>
      <c r="ED241" s="202"/>
      <c r="EE241" s="202"/>
      <c r="EF241" s="202"/>
      <c r="EG241" s="202"/>
      <c r="EH241" s="202"/>
      <c r="EI241" s="202"/>
      <c r="EJ241" s="202"/>
      <c r="EK241" s="202"/>
      <c r="EL241" s="202"/>
      <c r="EM241" s="202"/>
      <c r="EN241" s="202"/>
      <c r="EO241" s="202"/>
      <c r="EP241" s="202"/>
      <c r="EQ241" s="202"/>
      <c r="ER241" s="202"/>
      <c r="ES241" s="202"/>
      <c r="ET241" s="202"/>
      <c r="EU241" s="202"/>
      <c r="EV241" s="202"/>
      <c r="EW241" s="202"/>
      <c r="EX241" s="202"/>
      <c r="EY241" s="202"/>
      <c r="EZ241" s="202"/>
      <c r="FA241" s="202"/>
      <c r="FB241" s="202"/>
      <c r="FC241" s="202"/>
      <c r="FD241" s="202"/>
      <c r="FE241" s="202"/>
      <c r="FF241" s="202"/>
      <c r="FG241" s="202"/>
      <c r="FH241" s="202"/>
      <c r="FI241" s="202"/>
      <c r="FJ241" s="202"/>
      <c r="FK241" s="202"/>
      <c r="FL241" s="202"/>
      <c r="FM241" s="202"/>
      <c r="FN241" s="202"/>
      <c r="FO241" s="202"/>
      <c r="FP241" s="202"/>
      <c r="FQ241" s="202"/>
      <c r="FR241" s="202"/>
      <c r="FS241" s="202"/>
      <c r="FT241" s="202"/>
      <c r="FU241" s="202"/>
      <c r="FV241" s="202"/>
      <c r="FW241" s="202"/>
      <c r="FX241" s="202"/>
      <c r="FY241" s="202"/>
      <c r="FZ241" s="202"/>
      <c r="GA241" s="202"/>
      <c r="GB241" s="202"/>
      <c r="GC241" s="202"/>
      <c r="GD241" s="202"/>
      <c r="GE241" s="202"/>
      <c r="GF241" s="202"/>
      <c r="GG241" s="202"/>
      <c r="GH241" s="202"/>
      <c r="GI241" s="202"/>
      <c r="GJ241" s="202"/>
      <c r="GK241" s="202"/>
      <c r="GL241" s="202"/>
      <c r="GM241" s="202"/>
      <c r="GN241" s="202"/>
      <c r="GO241" s="202"/>
      <c r="GP241" s="202"/>
      <c r="GQ241" s="202"/>
      <c r="GR241" s="202"/>
      <c r="GS241" s="202"/>
      <c r="GT241" s="202"/>
      <c r="GU241" s="202"/>
      <c r="GV241" s="202"/>
      <c r="GW241" s="202"/>
      <c r="GX241" s="202"/>
      <c r="GY241" s="202"/>
      <c r="GZ241" s="202"/>
      <c r="HA241" s="202"/>
      <c r="HB241" s="202"/>
      <c r="HC241" s="202"/>
      <c r="HD241" s="202"/>
      <c r="HE241" s="202"/>
      <c r="HF241" s="202"/>
      <c r="HG241" s="202"/>
      <c r="HH241" s="202"/>
      <c r="HI241" s="202"/>
      <c r="HJ241" s="202"/>
      <c r="HK241" s="202"/>
      <c r="HL241" s="202"/>
      <c r="HM241" s="202"/>
      <c r="HN241" s="202"/>
      <c r="HO241" s="202"/>
      <c r="HP241" s="202"/>
      <c r="HQ241" s="202"/>
      <c r="HR241" s="202"/>
      <c r="HS241" s="202"/>
      <c r="HT241" s="202"/>
      <c r="HU241" s="202"/>
      <c r="HV241" s="202"/>
      <c r="HW241" s="202"/>
      <c r="HX241" s="202"/>
      <c r="HY241" s="202"/>
      <c r="HZ241" s="202"/>
      <c r="IA241" s="202"/>
      <c r="IB241" s="202"/>
      <c r="IC241" s="202"/>
      <c r="ID241" s="202"/>
      <c r="IE241" s="202"/>
      <c r="IF241" s="202"/>
      <c r="IG241" s="202"/>
      <c r="IH241" s="202"/>
      <c r="II241" s="202"/>
      <c r="IJ241" s="202"/>
      <c r="IK241" s="202"/>
      <c r="IL241" s="202"/>
      <c r="IM241" s="202"/>
      <c r="IN241" s="202"/>
      <c r="IO241" s="202"/>
      <c r="IP241" s="202"/>
      <c r="IQ241" s="202"/>
      <c r="IR241" s="202"/>
      <c r="IS241" s="202"/>
      <c r="IT241" s="202"/>
      <c r="IU241" s="202"/>
    </row>
    <row r="242" spans="1:255">
      <c r="A242" s="199"/>
      <c r="B242" s="199"/>
      <c r="E242" s="47"/>
      <c r="F242" s="47"/>
      <c r="G242" s="47"/>
      <c r="H242" s="47"/>
      <c r="I242" s="52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DK242" s="202"/>
      <c r="DL242" s="202"/>
      <c r="DM242" s="202"/>
      <c r="DN242" s="202"/>
      <c r="DO242" s="202"/>
      <c r="DP242" s="202"/>
      <c r="DQ242" s="202"/>
      <c r="DR242" s="202"/>
      <c r="DS242" s="202"/>
      <c r="DT242" s="202"/>
      <c r="DU242" s="202"/>
      <c r="DV242" s="202"/>
      <c r="DW242" s="202"/>
      <c r="DX242" s="202"/>
      <c r="DY242" s="202"/>
      <c r="DZ242" s="202"/>
      <c r="EA242" s="202"/>
      <c r="EB242" s="202"/>
      <c r="EC242" s="202"/>
      <c r="ED242" s="202"/>
      <c r="EE242" s="202"/>
      <c r="EF242" s="202"/>
      <c r="EG242" s="202"/>
      <c r="EH242" s="202"/>
      <c r="EI242" s="202"/>
      <c r="EJ242" s="202"/>
      <c r="EK242" s="202"/>
      <c r="EL242" s="202"/>
      <c r="EM242" s="202"/>
      <c r="EN242" s="202"/>
      <c r="EO242" s="202"/>
      <c r="EP242" s="202"/>
      <c r="EQ242" s="202"/>
      <c r="ER242" s="202"/>
      <c r="ES242" s="202"/>
      <c r="ET242" s="202"/>
      <c r="EU242" s="202"/>
      <c r="EV242" s="202"/>
      <c r="EW242" s="202"/>
      <c r="EX242" s="202"/>
      <c r="EY242" s="202"/>
      <c r="EZ242" s="202"/>
      <c r="FA242" s="202"/>
      <c r="FB242" s="202"/>
      <c r="FC242" s="202"/>
      <c r="FD242" s="202"/>
      <c r="FE242" s="202"/>
      <c r="FF242" s="202"/>
      <c r="FG242" s="202"/>
      <c r="FH242" s="202"/>
      <c r="FI242" s="202"/>
      <c r="FJ242" s="202"/>
      <c r="FK242" s="202"/>
      <c r="FL242" s="202"/>
      <c r="FM242" s="202"/>
      <c r="FN242" s="202"/>
      <c r="FO242" s="202"/>
      <c r="FP242" s="202"/>
      <c r="FQ242" s="202"/>
      <c r="FR242" s="202"/>
      <c r="FS242" s="202"/>
      <c r="FT242" s="202"/>
      <c r="FU242" s="202"/>
      <c r="FV242" s="202"/>
      <c r="FW242" s="202"/>
      <c r="FX242" s="202"/>
      <c r="FY242" s="202"/>
      <c r="FZ242" s="202"/>
      <c r="GA242" s="202"/>
      <c r="GB242" s="202"/>
      <c r="GC242" s="202"/>
      <c r="GD242" s="202"/>
      <c r="GE242" s="202"/>
      <c r="GF242" s="202"/>
      <c r="GG242" s="202"/>
      <c r="GH242" s="202"/>
      <c r="GI242" s="202"/>
      <c r="GJ242" s="202"/>
      <c r="GK242" s="202"/>
      <c r="GL242" s="202"/>
      <c r="GM242" s="202"/>
      <c r="GN242" s="202"/>
      <c r="GO242" s="202"/>
      <c r="GP242" s="202"/>
      <c r="GQ242" s="202"/>
      <c r="GR242" s="202"/>
      <c r="GS242" s="202"/>
      <c r="GT242" s="202"/>
      <c r="GU242" s="202"/>
      <c r="GV242" s="202"/>
      <c r="GW242" s="202"/>
      <c r="GX242" s="202"/>
      <c r="GY242" s="202"/>
      <c r="GZ242" s="202"/>
      <c r="HA242" s="202"/>
      <c r="HB242" s="202"/>
      <c r="HC242" s="202"/>
      <c r="HD242" s="202"/>
      <c r="HE242" s="202"/>
      <c r="HF242" s="202"/>
      <c r="HG242" s="202"/>
      <c r="HH242" s="202"/>
      <c r="HI242" s="202"/>
      <c r="HJ242" s="202"/>
      <c r="HK242" s="202"/>
      <c r="HL242" s="202"/>
      <c r="HM242" s="202"/>
      <c r="HN242" s="202"/>
      <c r="HO242" s="202"/>
      <c r="HP242" s="202"/>
      <c r="HQ242" s="202"/>
      <c r="HR242" s="202"/>
      <c r="HS242" s="202"/>
      <c r="HT242" s="202"/>
      <c r="HU242" s="202"/>
      <c r="HV242" s="202"/>
      <c r="HW242" s="202"/>
      <c r="HX242" s="202"/>
      <c r="HY242" s="202"/>
      <c r="HZ242" s="202"/>
      <c r="IA242" s="202"/>
      <c r="IB242" s="202"/>
      <c r="IC242" s="202"/>
      <c r="ID242" s="202"/>
      <c r="IE242" s="202"/>
      <c r="IF242" s="202"/>
      <c r="IG242" s="202"/>
      <c r="IH242" s="202"/>
      <c r="II242" s="202"/>
      <c r="IJ242" s="202"/>
      <c r="IK242" s="202"/>
      <c r="IL242" s="202"/>
      <c r="IM242" s="202"/>
      <c r="IN242" s="202"/>
      <c r="IO242" s="202"/>
      <c r="IP242" s="202"/>
      <c r="IQ242" s="202"/>
      <c r="IR242" s="202"/>
      <c r="IS242" s="202"/>
      <c r="IT242" s="202"/>
      <c r="IU242" s="202"/>
    </row>
    <row r="243" spans="1:255">
      <c r="A243" s="199"/>
      <c r="B243" s="199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BY243" s="202"/>
      <c r="BZ243" s="202"/>
      <c r="CA243" s="202"/>
      <c r="CB243" s="202"/>
      <c r="CC243" s="202"/>
      <c r="CD243" s="202"/>
      <c r="CE243" s="202"/>
      <c r="CF243" s="202"/>
      <c r="CG243" s="202"/>
      <c r="CH243" s="202"/>
      <c r="CI243" s="202"/>
      <c r="CJ243" s="202"/>
      <c r="CK243" s="202"/>
      <c r="CL243" s="202"/>
      <c r="CM243" s="202"/>
      <c r="CN243" s="202"/>
      <c r="CO243" s="202"/>
      <c r="CP243" s="202"/>
      <c r="CQ243" s="202"/>
      <c r="CR243" s="202"/>
      <c r="CS243" s="202"/>
      <c r="CT243" s="202"/>
      <c r="CU243" s="202"/>
      <c r="CV243" s="202"/>
      <c r="CW243" s="202"/>
      <c r="CX243" s="202"/>
      <c r="CY243" s="202"/>
      <c r="CZ243" s="202"/>
      <c r="DK243" s="202"/>
      <c r="DL243" s="202"/>
      <c r="DM243" s="202"/>
      <c r="DN243" s="202"/>
      <c r="DO243" s="202"/>
      <c r="DP243" s="202"/>
      <c r="DQ243" s="202"/>
      <c r="DR243" s="202"/>
      <c r="DS243" s="202"/>
      <c r="DT243" s="202"/>
      <c r="DU243" s="202"/>
      <c r="DV243" s="202"/>
      <c r="DW243" s="202"/>
      <c r="DX243" s="202"/>
      <c r="DY243" s="202"/>
      <c r="DZ243" s="202"/>
      <c r="EA243" s="202"/>
      <c r="EB243" s="202"/>
      <c r="EC243" s="202"/>
      <c r="ED243" s="202"/>
      <c r="EE243" s="202"/>
      <c r="EF243" s="202"/>
      <c r="EG243" s="202"/>
      <c r="EH243" s="202"/>
      <c r="EI243" s="202"/>
      <c r="EJ243" s="202"/>
      <c r="EK243" s="202"/>
      <c r="EL243" s="202"/>
      <c r="EM243" s="202"/>
      <c r="EN243" s="202"/>
      <c r="EO243" s="202"/>
      <c r="EP243" s="202"/>
      <c r="EQ243" s="202"/>
      <c r="ER243" s="202"/>
      <c r="ES243" s="202"/>
      <c r="ET243" s="202"/>
      <c r="EU243" s="202"/>
      <c r="EV243" s="202"/>
      <c r="EW243" s="202"/>
      <c r="EX243" s="202"/>
      <c r="EY243" s="202"/>
      <c r="EZ243" s="202"/>
      <c r="FA243" s="202"/>
      <c r="FB243" s="202"/>
      <c r="FC243" s="202"/>
      <c r="FD243" s="202"/>
      <c r="FE243" s="202"/>
      <c r="FF243" s="202"/>
      <c r="FG243" s="202"/>
      <c r="FH243" s="202"/>
      <c r="FI243" s="202"/>
      <c r="FJ243" s="202"/>
      <c r="FK243" s="202"/>
      <c r="FL243" s="202"/>
      <c r="FM243" s="202"/>
      <c r="FN243" s="202"/>
      <c r="FO243" s="202"/>
      <c r="FP243" s="202"/>
      <c r="FQ243" s="202"/>
      <c r="FR243" s="202"/>
      <c r="FS243" s="202"/>
      <c r="FT243" s="202"/>
      <c r="FU243" s="202"/>
      <c r="FV243" s="202"/>
      <c r="FW243" s="202"/>
      <c r="FX243" s="202"/>
      <c r="FY243" s="202"/>
      <c r="FZ243" s="202"/>
      <c r="GA243" s="202"/>
      <c r="GB243" s="202"/>
      <c r="GC243" s="202"/>
      <c r="GD243" s="202"/>
      <c r="GE243" s="202"/>
      <c r="GF243" s="202"/>
      <c r="GG243" s="202"/>
      <c r="GH243" s="202"/>
      <c r="GI243" s="202"/>
      <c r="GJ243" s="202"/>
      <c r="GK243" s="202"/>
      <c r="GL243" s="202"/>
      <c r="GM243" s="202"/>
      <c r="GN243" s="202"/>
      <c r="GO243" s="202"/>
      <c r="GP243" s="202"/>
      <c r="GQ243" s="202"/>
      <c r="GR243" s="202"/>
      <c r="GS243" s="202"/>
      <c r="GT243" s="202"/>
      <c r="GU243" s="202"/>
      <c r="GV243" s="202"/>
      <c r="GW243" s="202"/>
      <c r="GX243" s="202"/>
      <c r="GY243" s="202"/>
      <c r="GZ243" s="202"/>
      <c r="HA243" s="202"/>
      <c r="HB243" s="202"/>
      <c r="HC243" s="202"/>
      <c r="HD243" s="202"/>
      <c r="HE243" s="202"/>
      <c r="HF243" s="202"/>
      <c r="HG243" s="202"/>
      <c r="HH243" s="202"/>
      <c r="HI243" s="202"/>
      <c r="HJ243" s="202"/>
      <c r="HK243" s="202"/>
      <c r="HL243" s="202"/>
      <c r="HM243" s="202"/>
      <c r="HN243" s="202"/>
      <c r="HO243" s="202"/>
      <c r="HP243" s="202"/>
      <c r="HQ243" s="202"/>
      <c r="HR243" s="202"/>
      <c r="HS243" s="202"/>
      <c r="HT243" s="202"/>
      <c r="HU243" s="202"/>
      <c r="HV243" s="202"/>
      <c r="HW243" s="202"/>
      <c r="HX243" s="202"/>
      <c r="HY243" s="202"/>
      <c r="HZ243" s="202"/>
      <c r="IA243" s="202"/>
      <c r="IB243" s="202"/>
      <c r="IC243" s="202"/>
      <c r="ID243" s="202"/>
      <c r="IE243" s="202"/>
      <c r="IF243" s="202"/>
      <c r="IG243" s="202"/>
      <c r="IH243" s="202"/>
      <c r="II243" s="202"/>
      <c r="IJ243" s="202"/>
      <c r="IK243" s="202"/>
      <c r="IL243" s="202"/>
      <c r="IM243" s="202"/>
      <c r="IN243" s="202"/>
      <c r="IO243" s="202"/>
      <c r="IP243" s="202"/>
      <c r="IQ243" s="202"/>
      <c r="IR243" s="202"/>
      <c r="IS243" s="202"/>
      <c r="IT243" s="202"/>
      <c r="IU243" s="202"/>
    </row>
    <row r="244" spans="1:255">
      <c r="A244" s="199"/>
      <c r="B244" s="199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BY244" s="202"/>
      <c r="BZ244" s="202"/>
      <c r="CA244" s="202"/>
      <c r="CB244" s="202"/>
      <c r="CC244" s="202"/>
      <c r="CD244" s="202"/>
      <c r="CE244" s="202"/>
      <c r="CF244" s="202"/>
      <c r="CG244" s="202"/>
      <c r="CH244" s="202"/>
      <c r="CI244" s="202"/>
      <c r="CJ244" s="202"/>
      <c r="CK244" s="202"/>
      <c r="CL244" s="202"/>
      <c r="CM244" s="202"/>
      <c r="CN244" s="202"/>
      <c r="CO244" s="202"/>
      <c r="CP244" s="202"/>
      <c r="CQ244" s="202"/>
      <c r="CR244" s="202"/>
      <c r="CS244" s="202"/>
      <c r="CT244" s="202"/>
      <c r="CU244" s="202"/>
      <c r="CV244" s="202"/>
      <c r="CW244" s="202"/>
      <c r="CX244" s="202"/>
      <c r="CY244" s="202"/>
      <c r="CZ244" s="202"/>
      <c r="DK244" s="202"/>
      <c r="DL244" s="202"/>
      <c r="DM244" s="202"/>
      <c r="DN244" s="202"/>
      <c r="DO244" s="202"/>
      <c r="DP244" s="202"/>
      <c r="DQ244" s="202"/>
      <c r="DR244" s="202"/>
      <c r="DS244" s="202"/>
      <c r="DT244" s="202"/>
      <c r="DU244" s="202"/>
      <c r="DV244" s="202"/>
      <c r="DW244" s="202"/>
      <c r="DX244" s="202"/>
      <c r="DY244" s="202"/>
      <c r="DZ244" s="202"/>
      <c r="EA244" s="202"/>
      <c r="EB244" s="202"/>
      <c r="EC244" s="202"/>
      <c r="ED244" s="202"/>
      <c r="EE244" s="202"/>
      <c r="EF244" s="202"/>
      <c r="EG244" s="202"/>
      <c r="EH244" s="202"/>
      <c r="EI244" s="202"/>
      <c r="EJ244" s="202"/>
      <c r="EK244" s="202"/>
      <c r="EL244" s="202"/>
      <c r="EM244" s="202"/>
      <c r="EN244" s="202"/>
      <c r="EO244" s="202"/>
      <c r="EP244" s="202"/>
      <c r="EQ244" s="202"/>
      <c r="ER244" s="202"/>
      <c r="ES244" s="202"/>
      <c r="ET244" s="202"/>
      <c r="EU244" s="202"/>
      <c r="EV244" s="202"/>
      <c r="EW244" s="202"/>
      <c r="EX244" s="202"/>
      <c r="EY244" s="202"/>
      <c r="EZ244" s="202"/>
      <c r="FA244" s="202"/>
      <c r="FB244" s="202"/>
      <c r="FC244" s="202"/>
      <c r="FD244" s="202"/>
      <c r="FE244" s="202"/>
      <c r="FF244" s="202"/>
      <c r="FG244" s="202"/>
      <c r="FH244" s="202"/>
      <c r="FI244" s="202"/>
      <c r="FJ244" s="202"/>
      <c r="FK244" s="202"/>
      <c r="FL244" s="202"/>
      <c r="FM244" s="202"/>
      <c r="FN244" s="202"/>
      <c r="FO244" s="202"/>
      <c r="FP244" s="202"/>
      <c r="FQ244" s="202"/>
      <c r="FR244" s="202"/>
      <c r="FS244" s="202"/>
      <c r="FT244" s="202"/>
      <c r="FU244" s="202"/>
      <c r="FV244" s="202"/>
      <c r="FW244" s="202"/>
      <c r="FX244" s="202"/>
      <c r="FY244" s="202"/>
      <c r="FZ244" s="202"/>
      <c r="GA244" s="202"/>
      <c r="GB244" s="202"/>
      <c r="GC244" s="202"/>
      <c r="GD244" s="202"/>
      <c r="GE244" s="202"/>
      <c r="GF244" s="202"/>
      <c r="GG244" s="202"/>
      <c r="GH244" s="202"/>
      <c r="GI244" s="202"/>
      <c r="GJ244" s="202"/>
      <c r="GK244" s="202"/>
      <c r="GL244" s="202"/>
      <c r="GM244" s="202"/>
      <c r="GN244" s="202"/>
      <c r="GO244" s="202"/>
      <c r="GP244" s="202"/>
      <c r="GQ244" s="202"/>
      <c r="GR244" s="202"/>
      <c r="GS244" s="202"/>
      <c r="GT244" s="202"/>
      <c r="GU244" s="202"/>
      <c r="GV244" s="202"/>
      <c r="GW244" s="202"/>
      <c r="GX244" s="202"/>
      <c r="GY244" s="202"/>
      <c r="GZ244" s="202"/>
      <c r="HA244" s="202"/>
      <c r="HB244" s="202"/>
      <c r="HC244" s="202"/>
      <c r="HD244" s="202"/>
      <c r="HE244" s="202"/>
      <c r="HF244" s="202"/>
      <c r="HG244" s="202"/>
      <c r="HH244" s="202"/>
      <c r="HI244" s="202"/>
      <c r="HJ244" s="202"/>
      <c r="HK244" s="202"/>
      <c r="HL244" s="202"/>
      <c r="HM244" s="202"/>
      <c r="HN244" s="202"/>
      <c r="HO244" s="202"/>
      <c r="HP244" s="202"/>
      <c r="HQ244" s="202"/>
      <c r="HR244" s="202"/>
      <c r="HS244" s="202"/>
      <c r="HT244" s="202"/>
      <c r="HU244" s="202"/>
      <c r="HV244" s="202"/>
      <c r="HW244" s="202"/>
      <c r="HX244" s="202"/>
      <c r="HY244" s="202"/>
      <c r="HZ244" s="202"/>
      <c r="IA244" s="202"/>
      <c r="IB244" s="202"/>
      <c r="IC244" s="202"/>
      <c r="ID244" s="202"/>
      <c r="IE244" s="202"/>
      <c r="IF244" s="202"/>
      <c r="IG244" s="202"/>
      <c r="IH244" s="202"/>
      <c r="II244" s="202"/>
      <c r="IJ244" s="202"/>
      <c r="IK244" s="202"/>
      <c r="IL244" s="202"/>
      <c r="IM244" s="202"/>
      <c r="IN244" s="202"/>
      <c r="IO244" s="202"/>
      <c r="IP244" s="202"/>
      <c r="IQ244" s="202"/>
      <c r="IR244" s="202"/>
      <c r="IS244" s="202"/>
      <c r="IT244" s="202"/>
      <c r="IU244" s="202"/>
    </row>
    <row r="245" spans="1:255">
      <c r="A245" s="199"/>
      <c r="B245" s="199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51"/>
      <c r="Q245" s="51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BY245" s="202"/>
      <c r="BZ245" s="202"/>
      <c r="CA245" s="202"/>
      <c r="CB245" s="202"/>
      <c r="CC245" s="202"/>
      <c r="CD245" s="202"/>
      <c r="CE245" s="202"/>
      <c r="CF245" s="202"/>
      <c r="CG245" s="202"/>
      <c r="CH245" s="202"/>
      <c r="CI245" s="202"/>
      <c r="CJ245" s="202"/>
      <c r="CK245" s="202"/>
      <c r="CL245" s="202"/>
      <c r="CM245" s="202"/>
      <c r="CN245" s="202"/>
      <c r="CO245" s="202"/>
      <c r="CP245" s="202"/>
      <c r="CQ245" s="202"/>
      <c r="CR245" s="202"/>
      <c r="CS245" s="202"/>
      <c r="CT245" s="202"/>
      <c r="CU245" s="202"/>
      <c r="CV245" s="202"/>
      <c r="CW245" s="202"/>
      <c r="CX245" s="202"/>
      <c r="CY245" s="202"/>
      <c r="CZ245" s="202"/>
      <c r="DK245" s="202"/>
      <c r="DL245" s="202"/>
      <c r="DM245" s="202"/>
      <c r="DN245" s="202"/>
      <c r="DO245" s="202"/>
      <c r="DP245" s="202"/>
      <c r="DQ245" s="202"/>
      <c r="DR245" s="202"/>
      <c r="DS245" s="202"/>
      <c r="DT245" s="202"/>
      <c r="DU245" s="202"/>
      <c r="DV245" s="202"/>
      <c r="DW245" s="202"/>
      <c r="DX245" s="202"/>
      <c r="DY245" s="202"/>
      <c r="DZ245" s="202"/>
      <c r="EA245" s="202"/>
      <c r="EB245" s="202"/>
      <c r="EC245" s="202"/>
      <c r="ED245" s="202"/>
      <c r="EE245" s="202"/>
      <c r="EF245" s="202"/>
      <c r="EG245" s="202"/>
      <c r="EH245" s="202"/>
      <c r="EI245" s="202"/>
      <c r="EJ245" s="202"/>
      <c r="EK245" s="202"/>
      <c r="EL245" s="202"/>
      <c r="EM245" s="202"/>
      <c r="EN245" s="202"/>
      <c r="EO245" s="202"/>
      <c r="EP245" s="202"/>
      <c r="EQ245" s="202"/>
      <c r="ER245" s="202"/>
      <c r="ES245" s="202"/>
      <c r="ET245" s="202"/>
      <c r="EU245" s="202"/>
      <c r="EV245" s="202"/>
      <c r="EW245" s="202"/>
      <c r="EX245" s="202"/>
      <c r="EY245" s="202"/>
      <c r="EZ245" s="202"/>
      <c r="FA245" s="202"/>
      <c r="FB245" s="202"/>
      <c r="FC245" s="202"/>
      <c r="FD245" s="202"/>
      <c r="FE245" s="202"/>
      <c r="FF245" s="202"/>
      <c r="FG245" s="202"/>
      <c r="FH245" s="202"/>
      <c r="FI245" s="202"/>
      <c r="FJ245" s="202"/>
      <c r="FK245" s="202"/>
      <c r="FL245" s="202"/>
      <c r="FM245" s="202"/>
      <c r="FN245" s="202"/>
      <c r="FO245" s="202"/>
      <c r="FP245" s="202"/>
      <c r="FQ245" s="202"/>
      <c r="FR245" s="202"/>
      <c r="FS245" s="202"/>
      <c r="FT245" s="202"/>
      <c r="FU245" s="202"/>
      <c r="FV245" s="202"/>
      <c r="FW245" s="202"/>
      <c r="FX245" s="202"/>
      <c r="FY245" s="202"/>
      <c r="FZ245" s="202"/>
      <c r="GA245" s="202"/>
      <c r="GB245" s="202"/>
      <c r="GC245" s="202"/>
      <c r="GD245" s="202"/>
      <c r="GE245" s="202"/>
      <c r="GF245" s="202"/>
      <c r="GG245" s="202"/>
      <c r="GH245" s="202"/>
      <c r="GI245" s="202"/>
      <c r="GJ245" s="202"/>
      <c r="GK245" s="202"/>
      <c r="GL245" s="202"/>
      <c r="GM245" s="202"/>
      <c r="GN245" s="202"/>
      <c r="GO245" s="202"/>
      <c r="GP245" s="202"/>
      <c r="GQ245" s="202"/>
      <c r="GR245" s="202"/>
      <c r="GS245" s="202"/>
      <c r="GT245" s="202"/>
      <c r="GU245" s="202"/>
      <c r="GV245" s="202"/>
      <c r="GW245" s="202"/>
      <c r="GX245" s="202"/>
      <c r="GY245" s="202"/>
      <c r="GZ245" s="202"/>
      <c r="HA245" s="202"/>
      <c r="HB245" s="202"/>
      <c r="HC245" s="202"/>
      <c r="HD245" s="202"/>
      <c r="HE245" s="202"/>
      <c r="HF245" s="202"/>
      <c r="HG245" s="202"/>
      <c r="HH245" s="202"/>
      <c r="HI245" s="202"/>
      <c r="HJ245" s="202"/>
      <c r="HK245" s="202"/>
      <c r="HL245" s="202"/>
      <c r="HM245" s="202"/>
      <c r="HN245" s="202"/>
      <c r="HO245" s="202"/>
      <c r="HP245" s="202"/>
      <c r="HQ245" s="202"/>
      <c r="HR245" s="202"/>
      <c r="HS245" s="202"/>
      <c r="HT245" s="202"/>
      <c r="HU245" s="202"/>
      <c r="HV245" s="202"/>
      <c r="HW245" s="202"/>
      <c r="HX245" s="202"/>
      <c r="HY245" s="202"/>
      <c r="HZ245" s="202"/>
      <c r="IA245" s="202"/>
      <c r="IB245" s="202"/>
      <c r="IC245" s="202"/>
      <c r="ID245" s="202"/>
      <c r="IE245" s="202"/>
      <c r="IF245" s="202"/>
      <c r="IG245" s="202"/>
      <c r="IH245" s="202"/>
      <c r="II245" s="202"/>
      <c r="IJ245" s="202"/>
      <c r="IK245" s="202"/>
      <c r="IL245" s="202"/>
      <c r="IM245" s="202"/>
      <c r="IN245" s="202"/>
      <c r="IO245" s="202"/>
      <c r="IP245" s="202"/>
      <c r="IQ245" s="202"/>
      <c r="IR245" s="202"/>
      <c r="IS245" s="202"/>
      <c r="IT245" s="202"/>
      <c r="IU245" s="202"/>
    </row>
    <row r="246" spans="1:255">
      <c r="A246" s="199"/>
      <c r="B246" s="199"/>
      <c r="D246" s="243" t="s">
        <v>149</v>
      </c>
      <c r="E246" s="47" t="s">
        <v>55</v>
      </c>
      <c r="F246" s="47"/>
      <c r="G246" s="47"/>
      <c r="H246" s="47"/>
      <c r="I246" s="47" t="s">
        <v>150</v>
      </c>
      <c r="J246" s="47"/>
      <c r="K246" s="47"/>
      <c r="L246" s="47"/>
      <c r="M246" s="47"/>
      <c r="N246" s="47"/>
      <c r="O246" s="47"/>
      <c r="P246" s="51"/>
      <c r="Q246" s="51"/>
      <c r="R246" s="47"/>
      <c r="S246" s="47"/>
      <c r="T246" s="47"/>
      <c r="U246" s="47"/>
      <c r="V246" s="47"/>
      <c r="W246" s="47"/>
      <c r="X246" s="47"/>
      <c r="Y246" s="47">
        <v>14898024.556464773</v>
      </c>
      <c r="Z246" s="47">
        <v>32863355.168681458</v>
      </c>
      <c r="AA246" s="47">
        <v>57113649.477832183</v>
      </c>
      <c r="AB246" s="47">
        <v>89319336.081139073</v>
      </c>
      <c r="AC246" s="47">
        <v>126381812.00446649</v>
      </c>
      <c r="AD246" s="47">
        <v>162716682.57675231</v>
      </c>
      <c r="AE246" s="47">
        <v>198715334.55105442</v>
      </c>
      <c r="AF246" s="47">
        <v>238389226.31347525</v>
      </c>
      <c r="AG246" s="47">
        <v>280951876.8560226</v>
      </c>
      <c r="AH246" s="47">
        <v>323054104.93771839</v>
      </c>
      <c r="AI246" s="47">
        <v>365965032.5916416</v>
      </c>
      <c r="AJ246" s="47">
        <v>410549830.72325021</v>
      </c>
      <c r="BY246" s="202"/>
      <c r="BZ246" s="202"/>
      <c r="CA246" s="202"/>
      <c r="CB246" s="202"/>
      <c r="CC246" s="202"/>
      <c r="CD246" s="202"/>
      <c r="CE246" s="202"/>
      <c r="CF246" s="202"/>
      <c r="CG246" s="202"/>
      <c r="CH246" s="202"/>
      <c r="CI246" s="202"/>
      <c r="CJ246" s="202"/>
      <c r="CK246" s="202"/>
      <c r="CL246" s="202"/>
      <c r="CM246" s="202"/>
      <c r="CN246" s="202"/>
      <c r="CO246" s="202"/>
      <c r="CP246" s="202"/>
      <c r="CQ246" s="202"/>
      <c r="CR246" s="202"/>
      <c r="CS246" s="202"/>
      <c r="CT246" s="202"/>
      <c r="CU246" s="202"/>
      <c r="CV246" s="202"/>
      <c r="CW246" s="202"/>
      <c r="CX246" s="202"/>
      <c r="CY246" s="202"/>
      <c r="CZ246" s="202"/>
      <c r="DK246" s="202"/>
      <c r="DL246" s="202"/>
      <c r="DM246" s="202"/>
      <c r="DN246" s="202"/>
      <c r="DO246" s="202"/>
      <c r="DP246" s="202"/>
      <c r="DQ246" s="202"/>
      <c r="DR246" s="202"/>
      <c r="DS246" s="202"/>
      <c r="DT246" s="202"/>
      <c r="DU246" s="202"/>
      <c r="DV246" s="202"/>
      <c r="DW246" s="202"/>
      <c r="DX246" s="202"/>
      <c r="DY246" s="202"/>
      <c r="DZ246" s="202"/>
      <c r="EA246" s="202"/>
      <c r="EB246" s="202"/>
      <c r="EC246" s="202"/>
      <c r="ED246" s="202"/>
      <c r="EE246" s="202"/>
      <c r="EF246" s="202"/>
      <c r="EG246" s="202"/>
      <c r="EH246" s="202"/>
      <c r="EI246" s="202"/>
      <c r="EJ246" s="202"/>
      <c r="EK246" s="202"/>
      <c r="EL246" s="202"/>
      <c r="EM246" s="202"/>
      <c r="EN246" s="202"/>
      <c r="EO246" s="202"/>
      <c r="EP246" s="202"/>
      <c r="EQ246" s="202"/>
      <c r="ER246" s="202"/>
      <c r="ES246" s="202"/>
      <c r="ET246" s="202"/>
      <c r="EU246" s="202"/>
      <c r="EV246" s="202"/>
      <c r="EW246" s="202"/>
      <c r="EX246" s="202"/>
      <c r="EY246" s="202"/>
      <c r="EZ246" s="202"/>
      <c r="FA246" s="202"/>
      <c r="FB246" s="202"/>
      <c r="FC246" s="202"/>
      <c r="FD246" s="202"/>
      <c r="FE246" s="202"/>
      <c r="FF246" s="202"/>
      <c r="FG246" s="202"/>
      <c r="FH246" s="202"/>
      <c r="FI246" s="202"/>
      <c r="FJ246" s="202"/>
      <c r="FK246" s="202"/>
      <c r="FL246" s="202"/>
      <c r="FM246" s="202"/>
      <c r="FN246" s="202"/>
      <c r="FO246" s="202"/>
      <c r="FP246" s="202"/>
      <c r="FQ246" s="202"/>
      <c r="FR246" s="202"/>
      <c r="FS246" s="202"/>
      <c r="FT246" s="202"/>
      <c r="FU246" s="202"/>
      <c r="FV246" s="202"/>
      <c r="FW246" s="202"/>
      <c r="FX246" s="202"/>
      <c r="FY246" s="202"/>
      <c r="FZ246" s="202"/>
      <c r="GA246" s="202"/>
      <c r="GB246" s="202"/>
      <c r="GC246" s="202"/>
      <c r="GD246" s="202"/>
      <c r="GE246" s="202"/>
      <c r="GF246" s="202"/>
      <c r="GG246" s="202"/>
      <c r="GH246" s="202"/>
      <c r="GI246" s="202"/>
      <c r="GJ246" s="202"/>
      <c r="GK246" s="202"/>
      <c r="GL246" s="202"/>
      <c r="GM246" s="202"/>
      <c r="GN246" s="202"/>
      <c r="GO246" s="202"/>
      <c r="GP246" s="202"/>
      <c r="GQ246" s="202"/>
      <c r="GR246" s="202"/>
      <c r="GS246" s="202"/>
      <c r="GT246" s="202"/>
      <c r="GU246" s="202"/>
      <c r="GV246" s="202"/>
      <c r="GW246" s="202"/>
      <c r="GX246" s="202"/>
      <c r="GY246" s="202"/>
      <c r="GZ246" s="202"/>
      <c r="HA246" s="202"/>
      <c r="HB246" s="202"/>
      <c r="HC246" s="202"/>
      <c r="HD246" s="202"/>
      <c r="HE246" s="202"/>
      <c r="HF246" s="202"/>
      <c r="HG246" s="202"/>
      <c r="HH246" s="202"/>
      <c r="HI246" s="202"/>
      <c r="HJ246" s="202"/>
      <c r="HK246" s="202"/>
      <c r="HL246" s="202"/>
      <c r="HM246" s="202"/>
      <c r="HN246" s="202"/>
      <c r="HO246" s="202"/>
      <c r="HP246" s="202"/>
      <c r="HQ246" s="202"/>
      <c r="HR246" s="202"/>
      <c r="HS246" s="202"/>
      <c r="HT246" s="202"/>
      <c r="HU246" s="202"/>
      <c r="HV246" s="202"/>
      <c r="HW246" s="202"/>
      <c r="HX246" s="202"/>
      <c r="HY246" s="202"/>
      <c r="HZ246" s="202"/>
      <c r="IA246" s="202"/>
      <c r="IB246" s="202"/>
      <c r="IC246" s="202"/>
      <c r="ID246" s="202"/>
      <c r="IE246" s="202"/>
      <c r="IF246" s="202"/>
      <c r="IG246" s="202"/>
      <c r="IH246" s="202"/>
      <c r="II246" s="202"/>
      <c r="IJ246" s="202"/>
      <c r="IK246" s="202"/>
      <c r="IL246" s="202"/>
      <c r="IM246" s="202"/>
      <c r="IN246" s="202"/>
      <c r="IO246" s="202"/>
      <c r="IP246" s="202"/>
      <c r="IQ246" s="202"/>
      <c r="IR246" s="202"/>
      <c r="IS246" s="202"/>
      <c r="IT246" s="202"/>
      <c r="IU246" s="202"/>
    </row>
    <row r="247" spans="1:255">
      <c r="A247" s="199"/>
      <c r="B247" s="199"/>
      <c r="D247" s="243" t="s">
        <v>149</v>
      </c>
      <c r="E247" s="47" t="s">
        <v>63</v>
      </c>
      <c r="F247" s="47"/>
      <c r="G247" s="47"/>
      <c r="H247" s="47"/>
      <c r="I247" s="47" t="s">
        <v>151</v>
      </c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>
        <v>5307508.5586394863</v>
      </c>
      <c r="Z247" s="47">
        <v>5541760.8898354499</v>
      </c>
      <c r="AA247" s="47">
        <v>5781383.5189059991</v>
      </c>
      <c r="AB247" s="47">
        <v>6251193.7944466686</v>
      </c>
      <c r="AC247" s="47">
        <v>6551576.9902021363</v>
      </c>
      <c r="AD247" s="47">
        <v>6688992.1371348379</v>
      </c>
      <c r="AE247" s="47">
        <v>7066773.0290776594</v>
      </c>
      <c r="AF247" s="47">
        <v>7424668.009135942</v>
      </c>
      <c r="AG247" s="47">
        <v>8020754.5878751157</v>
      </c>
      <c r="AH247" s="47">
        <v>8149774.3469541315</v>
      </c>
      <c r="AI247" s="47">
        <v>12702913.442446154</v>
      </c>
      <c r="AJ247" s="47">
        <v>17738536.443462554</v>
      </c>
      <c r="BY247" s="202"/>
      <c r="BZ247" s="202"/>
      <c r="CA247" s="202"/>
      <c r="CB247" s="202"/>
      <c r="CC247" s="202"/>
      <c r="CD247" s="202"/>
      <c r="CE247" s="202"/>
      <c r="CF247" s="202"/>
      <c r="CG247" s="202"/>
      <c r="CH247" s="202"/>
      <c r="CI247" s="202"/>
      <c r="CJ247" s="202"/>
      <c r="CK247" s="202"/>
      <c r="CL247" s="202"/>
      <c r="CM247" s="202"/>
      <c r="CN247" s="202"/>
      <c r="CO247" s="202"/>
      <c r="CP247" s="202"/>
      <c r="CQ247" s="202"/>
      <c r="CR247" s="202"/>
      <c r="CS247" s="202"/>
      <c r="CT247" s="202"/>
      <c r="CU247" s="202"/>
      <c r="CV247" s="202"/>
      <c r="CW247" s="202"/>
      <c r="CX247" s="202"/>
      <c r="CY247" s="202"/>
      <c r="CZ247" s="202"/>
    </row>
    <row r="248" spans="1:255">
      <c r="A248" s="199"/>
      <c r="B248" s="199"/>
      <c r="D248" s="243" t="s">
        <v>149</v>
      </c>
      <c r="E248" s="47" t="s">
        <v>126</v>
      </c>
      <c r="F248" s="47"/>
      <c r="G248" s="47"/>
      <c r="H248" s="47"/>
      <c r="I248" s="47" t="s">
        <v>152</v>
      </c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7">
        <v>0</v>
      </c>
      <c r="AE248" s="47">
        <v>0</v>
      </c>
      <c r="AF248" s="47">
        <v>0</v>
      </c>
      <c r="AG248" s="47">
        <v>0</v>
      </c>
      <c r="AH248" s="47">
        <v>0</v>
      </c>
      <c r="AI248" s="47">
        <v>1549544.6552547666</v>
      </c>
      <c r="AJ248" s="47">
        <v>3145575.650167176</v>
      </c>
    </row>
    <row r="249" spans="1:255">
      <c r="A249" s="199"/>
      <c r="B249" s="199"/>
      <c r="C249" s="252"/>
      <c r="D249" s="202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</row>
    <row r="250" spans="1:255">
      <c r="A250" s="199"/>
      <c r="B250" s="199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</row>
    <row r="251" spans="1:255" hidden="1" outlineLevel="1">
      <c r="A251" s="199"/>
      <c r="B251" s="199"/>
      <c r="D251" s="243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202"/>
      <c r="AL251" s="202"/>
      <c r="AM251" s="202"/>
      <c r="AN251" s="202"/>
      <c r="AO251" s="202"/>
      <c r="AP251" s="202"/>
      <c r="AQ251" s="202"/>
      <c r="AR251" s="202"/>
      <c r="AS251" s="202"/>
      <c r="AT251" s="202"/>
      <c r="AU251" s="202"/>
      <c r="AV251" s="202"/>
      <c r="AW251" s="202"/>
      <c r="AX251" s="202"/>
      <c r="AY251" s="202"/>
      <c r="AZ251" s="202"/>
      <c r="BA251" s="202"/>
      <c r="BB251" s="202"/>
      <c r="BC251" s="202"/>
      <c r="BD251" s="202"/>
      <c r="BE251" s="202"/>
      <c r="BF251" s="202"/>
      <c r="BG251" s="202"/>
      <c r="BH251" s="202"/>
      <c r="BI251" s="202"/>
      <c r="BJ251" s="202"/>
      <c r="BK251" s="202"/>
    </row>
    <row r="252" spans="1:255" hidden="1" outlineLevel="1">
      <c r="A252" s="199"/>
      <c r="B252" s="199"/>
      <c r="D252" s="243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DA252" s="202"/>
      <c r="DB252" s="202"/>
      <c r="DC252" s="202"/>
      <c r="DD252" s="202"/>
      <c r="DE252" s="202"/>
      <c r="DF252" s="202"/>
      <c r="DG252" s="202"/>
      <c r="DH252" s="202"/>
      <c r="DI252" s="202"/>
      <c r="DJ252" s="202"/>
    </row>
    <row r="253" spans="1:255" hidden="1" outlineLevel="1">
      <c r="A253" s="199"/>
      <c r="B253" s="199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202"/>
      <c r="AL253" s="202"/>
      <c r="AM253" s="202"/>
      <c r="AN253" s="202"/>
      <c r="AO253" s="202"/>
      <c r="AP253" s="202"/>
      <c r="AQ253" s="202"/>
      <c r="AR253" s="202"/>
      <c r="AS253" s="202"/>
      <c r="AT253" s="202"/>
      <c r="AU253" s="202"/>
      <c r="AV253" s="202"/>
      <c r="AW253" s="202"/>
      <c r="AX253" s="202"/>
      <c r="AY253" s="202"/>
      <c r="AZ253" s="202"/>
      <c r="BA253" s="202"/>
      <c r="BB253" s="202"/>
      <c r="BC253" s="202"/>
      <c r="BD253" s="202"/>
      <c r="BE253" s="202"/>
      <c r="BF253" s="202"/>
      <c r="BG253" s="202"/>
      <c r="BH253" s="202"/>
      <c r="BI253" s="202"/>
      <c r="BJ253" s="202"/>
      <c r="BK253" s="202"/>
      <c r="DA253" s="202"/>
      <c r="DB253" s="202"/>
      <c r="DC253" s="202"/>
      <c r="DD253" s="202"/>
      <c r="DE253" s="202"/>
      <c r="DF253" s="202"/>
      <c r="DG253" s="202"/>
      <c r="DH253" s="202"/>
      <c r="DI253" s="202"/>
      <c r="DJ253" s="202"/>
    </row>
    <row r="254" spans="1:255" hidden="1" outlineLevel="1">
      <c r="A254" s="199"/>
      <c r="B254" s="199"/>
      <c r="E254" s="47"/>
      <c r="F254" s="47"/>
      <c r="G254" s="47"/>
      <c r="H254" s="47"/>
      <c r="I254" s="52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DA254" s="202"/>
      <c r="DB254" s="202"/>
      <c r="DC254" s="202"/>
      <c r="DD254" s="202"/>
      <c r="DE254" s="202"/>
      <c r="DF254" s="202"/>
      <c r="DG254" s="202"/>
      <c r="DH254" s="202"/>
      <c r="DI254" s="202"/>
      <c r="DJ254" s="202"/>
    </row>
    <row r="255" spans="1:255" hidden="1" outlineLevel="1">
      <c r="A255" s="199"/>
      <c r="B255" s="199"/>
      <c r="E255" s="47"/>
      <c r="F255" s="47"/>
      <c r="G255" s="47"/>
      <c r="H255" s="47"/>
      <c r="I255" s="52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DA255" s="202"/>
      <c r="DB255" s="202"/>
      <c r="DC255" s="202"/>
      <c r="DD255" s="202"/>
      <c r="DE255" s="202"/>
      <c r="DF255" s="202"/>
      <c r="DG255" s="202"/>
      <c r="DH255" s="202"/>
      <c r="DI255" s="202"/>
      <c r="DJ255" s="202"/>
    </row>
    <row r="256" spans="1:255" hidden="1" outlineLevel="1">
      <c r="A256" s="199"/>
      <c r="B256" s="199"/>
      <c r="E256" s="47"/>
      <c r="F256" s="47"/>
      <c r="G256" s="47"/>
      <c r="H256" s="47"/>
      <c r="I256" s="52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DA256" s="202"/>
      <c r="DB256" s="202"/>
      <c r="DC256" s="202"/>
      <c r="DD256" s="202"/>
      <c r="DE256" s="202"/>
      <c r="DF256" s="202"/>
      <c r="DG256" s="202"/>
      <c r="DH256" s="202"/>
      <c r="DI256" s="202"/>
      <c r="DJ256" s="202"/>
    </row>
    <row r="257" spans="1:114" hidden="1" outlineLevel="1">
      <c r="A257" s="199"/>
      <c r="B257" s="199"/>
      <c r="E257" s="47"/>
      <c r="F257" s="47"/>
      <c r="G257" s="47"/>
      <c r="H257" s="47"/>
      <c r="I257" s="52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DA257" s="202"/>
      <c r="DB257" s="202"/>
      <c r="DC257" s="202"/>
      <c r="DD257" s="202"/>
      <c r="DE257" s="202"/>
      <c r="DF257" s="202"/>
      <c r="DG257" s="202"/>
      <c r="DH257" s="202"/>
      <c r="DI257" s="202"/>
      <c r="DJ257" s="202"/>
    </row>
    <row r="258" spans="1:114" hidden="1" outlineLevel="1">
      <c r="A258" s="199"/>
      <c r="B258" s="199"/>
      <c r="E258" s="47"/>
      <c r="F258" s="47"/>
      <c r="G258" s="47"/>
      <c r="H258" s="47"/>
      <c r="I258" s="52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</row>
    <row r="259" spans="1:114" hidden="1" outlineLevel="1">
      <c r="A259" s="199"/>
      <c r="B259" s="199"/>
      <c r="E259" s="47"/>
      <c r="F259" s="47"/>
      <c r="G259" s="47"/>
      <c r="H259" s="47"/>
      <c r="I259" s="52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</row>
    <row r="260" spans="1:114" hidden="1" outlineLevel="1">
      <c r="A260" s="199"/>
      <c r="B260" s="199"/>
      <c r="E260" s="47"/>
      <c r="F260" s="47"/>
      <c r="G260" s="47"/>
      <c r="H260" s="47"/>
      <c r="I260" s="52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</row>
    <row r="261" spans="1:114" hidden="1" outlineLevel="1">
      <c r="A261" s="199"/>
      <c r="B261" s="199"/>
      <c r="E261" s="47"/>
      <c r="F261" s="47"/>
      <c r="G261" s="47"/>
      <c r="H261" s="47"/>
      <c r="I261" s="52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</row>
    <row r="262" spans="1:114" hidden="1" outlineLevel="1">
      <c r="A262" s="199"/>
      <c r="B262" s="199"/>
      <c r="E262" s="47"/>
      <c r="F262" s="47"/>
      <c r="G262" s="47"/>
      <c r="H262" s="47"/>
      <c r="I262" s="52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</row>
    <row r="263" spans="1:114" hidden="1" outlineLevel="1">
      <c r="A263" s="199"/>
      <c r="B263" s="199"/>
      <c r="E263" s="47"/>
      <c r="F263" s="47"/>
      <c r="G263" s="47"/>
      <c r="H263" s="47"/>
      <c r="I263" s="52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</row>
    <row r="264" spans="1:114" hidden="1" outlineLevel="1">
      <c r="A264" s="199"/>
      <c r="B264" s="199"/>
      <c r="E264" s="47"/>
      <c r="F264" s="47"/>
      <c r="G264" s="47"/>
      <c r="H264" s="47"/>
      <c r="I264" s="52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</row>
    <row r="265" spans="1:114" hidden="1" outlineLevel="1">
      <c r="A265" s="199"/>
      <c r="B265" s="199"/>
      <c r="E265" s="47"/>
      <c r="F265" s="47"/>
      <c r="G265" s="47"/>
      <c r="H265" s="47"/>
      <c r="I265" s="52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</row>
    <row r="266" spans="1:114" hidden="1" outlineLevel="1">
      <c r="A266" s="199"/>
      <c r="B266" s="199"/>
      <c r="E266" s="47"/>
      <c r="F266" s="47"/>
      <c r="G266" s="47"/>
      <c r="H266" s="47"/>
      <c r="I266" s="52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</row>
    <row r="267" spans="1:114" hidden="1" outlineLevel="1">
      <c r="A267" s="199"/>
      <c r="B267" s="199"/>
      <c r="E267" s="47"/>
      <c r="F267" s="47"/>
      <c r="G267" s="47"/>
      <c r="H267" s="47"/>
      <c r="I267" s="52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</row>
    <row r="268" spans="1:114" hidden="1" outlineLevel="1">
      <c r="A268" s="199"/>
      <c r="B268" s="199"/>
      <c r="E268" s="47"/>
      <c r="F268" s="47"/>
      <c r="G268" s="47"/>
      <c r="H268" s="47"/>
      <c r="I268" s="52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</row>
    <row r="269" spans="1:114" hidden="1" outlineLevel="1">
      <c r="A269" s="199"/>
      <c r="B269" s="199"/>
      <c r="E269" s="47"/>
      <c r="F269" s="47"/>
      <c r="G269" s="47"/>
      <c r="H269" s="47"/>
      <c r="I269" s="52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</row>
    <row r="270" spans="1:114" hidden="1" outlineLevel="1">
      <c r="A270" s="199"/>
      <c r="B270" s="199"/>
      <c r="E270" s="47"/>
      <c r="F270" s="47"/>
      <c r="G270" s="47"/>
      <c r="H270" s="47"/>
      <c r="I270" s="52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</row>
    <row r="271" spans="1:114" hidden="1" outlineLevel="1">
      <c r="A271" s="199"/>
      <c r="B271" s="199"/>
      <c r="E271" s="47"/>
      <c r="F271" s="47"/>
      <c r="G271" s="47"/>
      <c r="H271" s="47"/>
      <c r="I271" s="52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</row>
    <row r="272" spans="1:114" hidden="1" outlineLevel="1">
      <c r="A272" s="199"/>
      <c r="B272" s="199"/>
      <c r="E272" s="47"/>
      <c r="F272" s="47"/>
      <c r="G272" s="47"/>
      <c r="H272" s="47"/>
      <c r="I272" s="52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</row>
    <row r="273" spans="1:36" hidden="1" outlineLevel="1">
      <c r="A273" s="199"/>
      <c r="B273" s="199"/>
      <c r="E273" s="47"/>
      <c r="F273" s="47"/>
      <c r="G273" s="47"/>
      <c r="H273" s="47"/>
      <c r="I273" s="52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</row>
    <row r="274" spans="1:36" hidden="1" outlineLevel="1">
      <c r="A274" s="199"/>
      <c r="B274" s="199"/>
      <c r="E274" s="47"/>
      <c r="F274" s="47"/>
      <c r="G274" s="47"/>
      <c r="H274" s="47"/>
      <c r="I274" s="52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</row>
    <row r="275" spans="1:36" hidden="1" outlineLevel="1">
      <c r="A275" s="199"/>
      <c r="B275" s="199"/>
      <c r="E275" s="47"/>
      <c r="F275" s="47"/>
      <c r="G275" s="47"/>
      <c r="H275" s="47"/>
      <c r="I275" s="52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</row>
    <row r="276" spans="1:36" hidden="1" outlineLevel="1">
      <c r="A276" s="199"/>
      <c r="B276" s="199"/>
      <c r="E276" s="47"/>
      <c r="F276" s="47"/>
      <c r="G276" s="47"/>
      <c r="H276" s="47"/>
      <c r="I276" s="52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</row>
    <row r="277" spans="1:36" hidden="1" outlineLevel="1">
      <c r="A277" s="199"/>
      <c r="B277" s="199"/>
      <c r="E277" s="47"/>
      <c r="F277" s="47"/>
      <c r="G277" s="47"/>
      <c r="H277" s="47"/>
      <c r="I277" s="52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</row>
    <row r="278" spans="1:36" hidden="1" outlineLevel="1">
      <c r="A278" s="199"/>
      <c r="B278" s="199"/>
      <c r="E278" s="47"/>
      <c r="F278" s="47"/>
      <c r="G278" s="47"/>
      <c r="H278" s="47"/>
      <c r="I278" s="52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</row>
    <row r="279" spans="1:36" collapsed="1">
      <c r="A279" s="199"/>
      <c r="B279" s="199"/>
      <c r="E279" s="47" t="s">
        <v>66</v>
      </c>
      <c r="F279" s="47"/>
      <c r="G279" s="47"/>
      <c r="H279" s="47"/>
      <c r="I279" s="52" t="s">
        <v>153</v>
      </c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</row>
    <row r="280" spans="1:36">
      <c r="A280" s="199"/>
      <c r="B280" s="199"/>
      <c r="D280" s="239" t="s">
        <v>80</v>
      </c>
      <c r="E280" s="47" t="s">
        <v>126</v>
      </c>
      <c r="F280" s="47"/>
      <c r="G280" s="47"/>
      <c r="H280" s="47"/>
      <c r="I280" s="52" t="s">
        <v>127</v>
      </c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253"/>
      <c r="U280" s="253"/>
      <c r="V280" s="253">
        <v>103475973.8204596</v>
      </c>
      <c r="W280" s="253">
        <v>147482125.19609216</v>
      </c>
      <c r="X280" s="253">
        <v>152591886.66352832</v>
      </c>
      <c r="Y280" s="253">
        <v>168020599.76506042</v>
      </c>
      <c r="Z280" s="253">
        <v>188571257.97476861</v>
      </c>
      <c r="AA280" s="253">
        <v>208722869.62829003</v>
      </c>
      <c r="AB280" s="253">
        <v>225246218.55716929</v>
      </c>
      <c r="AC280" s="253">
        <v>232235807.36207959</v>
      </c>
      <c r="AD280" s="253">
        <v>238779437.39470315</v>
      </c>
      <c r="AE280" s="253">
        <v>246186619.64330906</v>
      </c>
      <c r="AF280" s="253">
        <v>253912285.36944157</v>
      </c>
      <c r="AG280" s="253">
        <v>260074045.54227698</v>
      </c>
      <c r="AH280" s="253">
        <v>264145797.22076264</v>
      </c>
      <c r="AI280" s="253">
        <v>267925587.41055495</v>
      </c>
      <c r="AJ280" s="253">
        <v>271841970.34482431</v>
      </c>
    </row>
    <row r="281" spans="1:36" collapsed="1">
      <c r="A281" s="199"/>
      <c r="B281" s="199"/>
      <c r="D281" s="239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</row>
    <row r="284" spans="1:36">
      <c r="A284" s="254"/>
      <c r="B284" s="254"/>
    </row>
    <row r="285" spans="1:36">
      <c r="A285" s="254"/>
      <c r="B285" s="254"/>
    </row>
    <row r="286" spans="1:36">
      <c r="A286" s="254"/>
      <c r="B286" s="254"/>
    </row>
    <row r="287" spans="1:36">
      <c r="A287" s="254"/>
      <c r="B287" s="254"/>
    </row>
  </sheetData>
  <conditionalFormatting sqref="B311 A36:B283">
    <cfRule type="cellIs" dxfId="0" priority="1" stopIfTrue="1" operator="greaterThan">
      <formula>0</formula>
    </cfRule>
  </conditionalFormatting>
  <printOptions horizontalCentered="1" gridLines="1"/>
  <pageMargins left="0.25" right="0.25" top="0.28000000000000003" bottom="0.5" header="0.25" footer="0.25"/>
  <pageSetup paperSize="17" scale="55" fitToHeight="3" orientation="landscape" r:id="rId1"/>
  <headerFooter alignWithMargins="0">
    <oddFooter>&amp;F</oddFooter>
  </headerFooter>
  <rowBreaks count="2" manualBreakCount="2">
    <brk id="64" min="2" max="25" man="1"/>
    <brk id="186" min="2" max="2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3" sqref="L53"/>
    </sheetView>
  </sheetViews>
  <sheetFormatPr defaultRowHeight="12.9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2.9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8" sqref="N28"/>
    </sheetView>
  </sheetViews>
  <sheetFormatPr defaultRowHeight="12.9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50"/>
  <sheetViews>
    <sheetView zoomScale="110" zoomScaleNormal="110" workbookViewId="0">
      <selection activeCell="B2" sqref="B2:E2"/>
    </sheetView>
  </sheetViews>
  <sheetFormatPr defaultColWidth="8.875" defaultRowHeight="13.6"/>
  <cols>
    <col min="1" max="1" width="3.875" style="1" customWidth="1"/>
    <col min="2" max="2" width="12.375" style="1" customWidth="1"/>
    <col min="3" max="5" width="21.625" style="1" customWidth="1"/>
    <col min="6" max="6" width="21.625" style="1" bestFit="1" customWidth="1"/>
    <col min="7" max="7" width="18.25" style="1" customWidth="1"/>
    <col min="8" max="8" width="19.875" style="1" customWidth="1"/>
    <col min="9" max="9" width="19.375" style="1" customWidth="1"/>
    <col min="10" max="10" width="15.375" style="1" customWidth="1"/>
    <col min="11" max="12" width="16" style="1" customWidth="1"/>
    <col min="13" max="13" width="19.125" style="1" customWidth="1"/>
    <col min="14" max="14" width="19.875" style="1" customWidth="1"/>
    <col min="15" max="18" width="15.375" style="1" customWidth="1"/>
    <col min="19" max="19" width="18.875" style="1" bestFit="1" customWidth="1"/>
    <col min="20" max="20" width="16.75" style="1" bestFit="1" customWidth="1"/>
    <col min="21" max="22" width="15.75" style="1" customWidth="1"/>
    <col min="23" max="23" width="13.125" style="1" bestFit="1" customWidth="1"/>
    <col min="24" max="25" width="8.875" style="1"/>
    <col min="26" max="26" width="12.125" style="1" customWidth="1"/>
    <col min="27" max="28" width="11.625" style="1" customWidth="1"/>
    <col min="29" max="29" width="9.25" style="1" bestFit="1" customWidth="1"/>
    <col min="30" max="16384" width="8.875" style="1"/>
  </cols>
  <sheetData>
    <row r="1" spans="2:18">
      <c r="B1" s="9"/>
      <c r="C1" s="9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8" ht="19.05" thickBot="1">
      <c r="B2" s="363" t="s">
        <v>279</v>
      </c>
      <c r="C2" s="363"/>
      <c r="D2" s="363"/>
      <c r="E2" s="36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8" ht="36" customHeight="1" thickTop="1">
      <c r="B3" s="364" t="s">
        <v>0</v>
      </c>
      <c r="C3" s="367" t="s">
        <v>280</v>
      </c>
      <c r="D3" s="368"/>
      <c r="E3" s="369"/>
      <c r="I3" s="5"/>
      <c r="J3" s="5"/>
      <c r="K3" s="5"/>
      <c r="L3" s="5"/>
      <c r="M3" s="5"/>
      <c r="N3" s="5"/>
      <c r="O3" s="5"/>
      <c r="P3" s="5"/>
      <c r="Q3" s="5"/>
      <c r="R3" s="5"/>
    </row>
    <row r="4" spans="2:18" ht="18" customHeight="1">
      <c r="B4" s="365"/>
      <c r="C4" s="370" t="s">
        <v>274</v>
      </c>
      <c r="D4" s="370" t="s">
        <v>275</v>
      </c>
      <c r="E4" s="372" t="s">
        <v>276</v>
      </c>
      <c r="F4" s="11"/>
      <c r="G4" s="11"/>
      <c r="H4" s="11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ht="18" customHeight="1">
      <c r="B5" s="366"/>
      <c r="C5" s="371"/>
      <c r="D5" s="371"/>
      <c r="E5" s="373"/>
      <c r="F5" s="10"/>
      <c r="H5" s="5"/>
      <c r="I5" s="2"/>
      <c r="J5" s="2"/>
      <c r="K5" s="2"/>
      <c r="L5" s="2"/>
      <c r="M5" s="2"/>
      <c r="N5" s="2"/>
      <c r="O5" s="2"/>
      <c r="P5" s="2"/>
    </row>
    <row r="6" spans="2:18" ht="13.1" customHeight="1">
      <c r="B6" s="12"/>
      <c r="C6" s="13"/>
      <c r="D6" s="14"/>
      <c r="E6" s="15"/>
      <c r="F6" s="16"/>
      <c r="G6" s="10"/>
      <c r="H6" s="10"/>
      <c r="I6" s="5"/>
      <c r="J6" s="2"/>
      <c r="K6" s="2"/>
      <c r="L6" s="2"/>
      <c r="M6" s="2"/>
      <c r="N6" s="2"/>
      <c r="O6" s="2"/>
      <c r="P6" s="2"/>
      <c r="Q6" s="2"/>
      <c r="R6" s="2"/>
    </row>
    <row r="7" spans="2:18">
      <c r="B7" s="3">
        <v>1988</v>
      </c>
      <c r="C7" s="268">
        <v>8556172</v>
      </c>
      <c r="D7" s="269">
        <v>0</v>
      </c>
      <c r="E7" s="270">
        <f>SUM(C7:D7)</f>
        <v>8556172</v>
      </c>
      <c r="F7" s="18"/>
      <c r="G7" s="8"/>
      <c r="H7" s="8"/>
      <c r="I7" s="7"/>
      <c r="J7" s="8"/>
      <c r="K7" s="8"/>
      <c r="L7" s="8"/>
      <c r="M7" s="8"/>
      <c r="N7" s="8"/>
      <c r="O7" s="8"/>
      <c r="P7" s="8"/>
      <c r="Q7" s="7"/>
      <c r="R7" s="18"/>
    </row>
    <row r="8" spans="2:18">
      <c r="B8" s="3">
        <f>B7+1</f>
        <v>1989</v>
      </c>
      <c r="C8" s="25">
        <v>8991417</v>
      </c>
      <c r="D8" s="26">
        <v>0</v>
      </c>
      <c r="E8" s="27">
        <f t="shared" ref="E8:E35" si="0">SUM(C8:D8)</f>
        <v>8991417</v>
      </c>
      <c r="F8" s="7"/>
      <c r="G8" s="8"/>
      <c r="H8" s="8"/>
      <c r="I8" s="7"/>
      <c r="J8" s="8"/>
      <c r="K8" s="8"/>
      <c r="L8" s="8"/>
      <c r="M8" s="8"/>
      <c r="N8" s="8"/>
      <c r="O8" s="8"/>
      <c r="P8" s="8"/>
      <c r="Q8" s="7"/>
      <c r="R8" s="7"/>
    </row>
    <row r="9" spans="2:18">
      <c r="B9" s="3">
        <f>B8+1</f>
        <v>1990</v>
      </c>
      <c r="C9" s="25">
        <v>9020145</v>
      </c>
      <c r="D9" s="26">
        <v>0</v>
      </c>
      <c r="E9" s="27">
        <f t="shared" si="0"/>
        <v>9020145</v>
      </c>
      <c r="F9" s="7"/>
      <c r="G9" s="8"/>
      <c r="H9" s="8"/>
      <c r="I9" s="7"/>
      <c r="J9" s="8"/>
      <c r="K9" s="8"/>
      <c r="L9" s="8"/>
      <c r="M9" s="8"/>
      <c r="N9" s="8"/>
      <c r="O9" s="8"/>
      <c r="P9" s="8"/>
      <c r="Q9" s="7"/>
      <c r="R9" s="7"/>
    </row>
    <row r="10" spans="2:18">
      <c r="B10" s="3">
        <f t="shared" ref="B10:B35" si="1">B9+1</f>
        <v>1991</v>
      </c>
      <c r="C10" s="25">
        <v>9009739</v>
      </c>
      <c r="D10" s="26">
        <v>86529</v>
      </c>
      <c r="E10" s="27">
        <f t="shared" si="0"/>
        <v>9096268</v>
      </c>
      <c r="F10" s="7"/>
      <c r="G10" s="8"/>
      <c r="H10" s="8"/>
      <c r="I10" s="7"/>
      <c r="J10" s="8"/>
      <c r="K10" s="8"/>
      <c r="L10" s="8"/>
      <c r="M10" s="8"/>
      <c r="N10" s="8"/>
      <c r="O10" s="8"/>
      <c r="P10" s="8"/>
      <c r="Q10" s="7"/>
      <c r="R10" s="7"/>
    </row>
    <row r="11" spans="2:18">
      <c r="B11" s="3">
        <f t="shared" si="1"/>
        <v>1992</v>
      </c>
      <c r="C11" s="25">
        <v>18053820</v>
      </c>
      <c r="D11" s="26">
        <v>339060</v>
      </c>
      <c r="E11" s="27">
        <f t="shared" si="0"/>
        <v>18392880</v>
      </c>
      <c r="F11" s="7"/>
      <c r="G11" s="8"/>
      <c r="H11" s="8"/>
      <c r="I11" s="7"/>
      <c r="J11" s="8"/>
      <c r="K11" s="8"/>
      <c r="L11" s="8"/>
      <c r="M11" s="8"/>
      <c r="N11" s="8"/>
      <c r="O11" s="8"/>
      <c r="P11" s="8"/>
      <c r="Q11" s="7"/>
      <c r="R11" s="7"/>
    </row>
    <row r="12" spans="2:18">
      <c r="B12" s="3">
        <f t="shared" si="1"/>
        <v>1993</v>
      </c>
      <c r="C12" s="25">
        <v>18754578</v>
      </c>
      <c r="D12" s="26">
        <v>-68950</v>
      </c>
      <c r="E12" s="27">
        <f t="shared" si="0"/>
        <v>18685628</v>
      </c>
      <c r="F12" s="7"/>
      <c r="G12" s="8"/>
      <c r="H12" s="8"/>
      <c r="I12" s="7"/>
      <c r="J12" s="8"/>
      <c r="K12" s="8"/>
      <c r="L12" s="8"/>
      <c r="M12" s="8"/>
      <c r="N12" s="8"/>
      <c r="O12" s="8"/>
      <c r="P12" s="8"/>
      <c r="Q12" s="7"/>
      <c r="R12" s="7"/>
    </row>
    <row r="13" spans="2:18">
      <c r="B13" s="3">
        <f t="shared" si="1"/>
        <v>1994</v>
      </c>
      <c r="C13" s="25">
        <v>18705728</v>
      </c>
      <c r="D13" s="26">
        <v>-213745</v>
      </c>
      <c r="E13" s="27">
        <f t="shared" si="0"/>
        <v>18491983</v>
      </c>
      <c r="F13" s="7"/>
      <c r="G13" s="8"/>
      <c r="H13" s="8"/>
      <c r="I13" s="7"/>
      <c r="J13" s="8"/>
      <c r="K13" s="8"/>
      <c r="L13" s="8"/>
      <c r="M13" s="8"/>
      <c r="N13" s="8"/>
      <c r="O13" s="8"/>
      <c r="P13" s="8"/>
      <c r="Q13" s="7"/>
      <c r="R13" s="7"/>
    </row>
    <row r="14" spans="2:18">
      <c r="B14" s="3">
        <f t="shared" si="1"/>
        <v>1995</v>
      </c>
      <c r="C14" s="25">
        <v>16729731</v>
      </c>
      <c r="D14" s="26">
        <v>2839696</v>
      </c>
      <c r="E14" s="27">
        <f t="shared" si="0"/>
        <v>19569427</v>
      </c>
      <c r="F14" s="7"/>
      <c r="G14" s="8"/>
      <c r="H14" s="8"/>
      <c r="I14" s="7"/>
      <c r="J14" s="8"/>
      <c r="K14" s="8"/>
      <c r="L14" s="8"/>
      <c r="M14" s="8"/>
      <c r="N14" s="8"/>
      <c r="O14" s="8"/>
      <c r="P14" s="8"/>
      <c r="Q14" s="7"/>
      <c r="R14" s="7"/>
    </row>
    <row r="15" spans="2:18">
      <c r="B15" s="3">
        <f t="shared" si="1"/>
        <v>1996</v>
      </c>
      <c r="C15" s="25">
        <v>20262394</v>
      </c>
      <c r="D15" s="26">
        <v>2810767</v>
      </c>
      <c r="E15" s="27">
        <f t="shared" si="0"/>
        <v>23073161</v>
      </c>
      <c r="F15" s="7"/>
      <c r="G15" s="8"/>
      <c r="H15" s="8"/>
      <c r="I15" s="7"/>
      <c r="J15" s="8"/>
      <c r="K15" s="8"/>
      <c r="L15" s="8"/>
      <c r="M15" s="8"/>
      <c r="N15" s="8"/>
      <c r="O15" s="8"/>
      <c r="P15" s="8"/>
      <c r="Q15" s="7"/>
      <c r="R15" s="7"/>
    </row>
    <row r="16" spans="2:18">
      <c r="B16" s="3">
        <f t="shared" si="1"/>
        <v>1997</v>
      </c>
      <c r="C16" s="25">
        <v>19141671</v>
      </c>
      <c r="D16" s="26">
        <v>1296887</v>
      </c>
      <c r="E16" s="27">
        <f t="shared" si="0"/>
        <v>20438558</v>
      </c>
      <c r="F16" s="7"/>
      <c r="G16" s="8"/>
      <c r="H16" s="8"/>
      <c r="I16" s="7"/>
      <c r="J16" s="8"/>
      <c r="K16" s="8"/>
      <c r="L16" s="8"/>
      <c r="M16" s="8"/>
      <c r="N16" s="8"/>
      <c r="O16" s="8"/>
      <c r="P16" s="8"/>
      <c r="Q16" s="7"/>
      <c r="R16" s="7"/>
    </row>
    <row r="17" spans="2:18">
      <c r="B17" s="3">
        <f t="shared" si="1"/>
        <v>1998</v>
      </c>
      <c r="C17" s="25">
        <v>19092267</v>
      </c>
      <c r="D17" s="26">
        <v>1850818</v>
      </c>
      <c r="E17" s="27">
        <f t="shared" si="0"/>
        <v>20943085</v>
      </c>
      <c r="F17" s="7"/>
      <c r="G17" s="8"/>
      <c r="H17" s="8"/>
      <c r="I17" s="7"/>
      <c r="J17" s="8"/>
      <c r="K17" s="8"/>
      <c r="L17" s="8"/>
      <c r="M17" s="8"/>
      <c r="N17" s="8"/>
      <c r="O17" s="8"/>
      <c r="P17" s="8"/>
      <c r="Q17" s="7"/>
      <c r="R17" s="7"/>
    </row>
    <row r="18" spans="2:18">
      <c r="B18" s="3">
        <f t="shared" si="1"/>
        <v>1999</v>
      </c>
      <c r="C18" s="25">
        <v>20301335</v>
      </c>
      <c r="D18" s="26">
        <v>3847978</v>
      </c>
      <c r="E18" s="27">
        <f t="shared" si="0"/>
        <v>24149313</v>
      </c>
      <c r="F18" s="7"/>
      <c r="G18" s="8"/>
      <c r="H18" s="8"/>
      <c r="I18" s="7"/>
      <c r="J18" s="8"/>
      <c r="K18" s="8"/>
      <c r="L18" s="8"/>
      <c r="M18" s="8"/>
      <c r="N18" s="8"/>
      <c r="O18" s="8"/>
      <c r="P18" s="8"/>
      <c r="Q18" s="7"/>
      <c r="R18" s="7"/>
    </row>
    <row r="19" spans="2:18">
      <c r="B19" s="3">
        <f t="shared" si="1"/>
        <v>2000</v>
      </c>
      <c r="C19" s="25">
        <v>17085146</v>
      </c>
      <c r="D19" s="26">
        <v>2949526</v>
      </c>
      <c r="E19" s="27">
        <f t="shared" si="0"/>
        <v>20034672</v>
      </c>
      <c r="F19" s="7"/>
      <c r="G19" s="8"/>
      <c r="H19" s="8"/>
      <c r="I19" s="7"/>
      <c r="J19" s="8"/>
      <c r="K19" s="8"/>
      <c r="L19" s="8"/>
      <c r="M19" s="8"/>
      <c r="N19" s="8"/>
      <c r="O19" s="8"/>
      <c r="P19" s="8"/>
      <c r="Q19" s="7"/>
      <c r="R19" s="7"/>
    </row>
    <row r="20" spans="2:18">
      <c r="B20" s="3">
        <f t="shared" si="1"/>
        <v>2001</v>
      </c>
      <c r="C20" s="25">
        <v>31847016</v>
      </c>
      <c r="D20" s="26">
        <v>13032437</v>
      </c>
      <c r="E20" s="27">
        <f t="shared" si="0"/>
        <v>44879453</v>
      </c>
      <c r="F20" s="7"/>
      <c r="G20" s="8"/>
      <c r="H20" s="8"/>
      <c r="I20" s="7"/>
      <c r="J20" s="8"/>
      <c r="K20" s="8"/>
      <c r="L20" s="8"/>
      <c r="M20" s="8"/>
      <c r="N20" s="8"/>
      <c r="O20" s="8"/>
      <c r="P20" s="8"/>
      <c r="Q20" s="7"/>
      <c r="R20" s="7"/>
    </row>
    <row r="21" spans="2:18">
      <c r="B21" s="3">
        <f t="shared" si="1"/>
        <v>2002</v>
      </c>
      <c r="C21" s="25">
        <v>22276589</v>
      </c>
      <c r="D21" s="26">
        <v>-5934164</v>
      </c>
      <c r="E21" s="27">
        <f t="shared" si="0"/>
        <v>16342425</v>
      </c>
      <c r="F21" s="7"/>
      <c r="G21" s="8"/>
      <c r="H21" s="8"/>
      <c r="I21" s="7"/>
      <c r="J21" s="8"/>
      <c r="K21" s="8"/>
      <c r="L21" s="8"/>
      <c r="M21" s="8"/>
      <c r="N21" s="8"/>
      <c r="O21" s="8"/>
      <c r="P21" s="8"/>
      <c r="Q21" s="7"/>
      <c r="R21" s="7"/>
    </row>
    <row r="22" spans="2:18">
      <c r="B22" s="3">
        <f t="shared" si="1"/>
        <v>2003</v>
      </c>
      <c r="C22" s="25">
        <v>22768985</v>
      </c>
      <c r="D22" s="26">
        <v>1352030</v>
      </c>
      <c r="E22" s="27">
        <f t="shared" si="0"/>
        <v>24121015</v>
      </c>
      <c r="F22" s="7"/>
      <c r="G22" s="8"/>
      <c r="H22" s="8"/>
      <c r="I22" s="7"/>
      <c r="J22" s="8"/>
      <c r="K22" s="8"/>
      <c r="L22" s="8"/>
      <c r="M22" s="8"/>
      <c r="N22" s="8"/>
      <c r="O22" s="8"/>
      <c r="P22" s="8"/>
      <c r="Q22" s="7"/>
      <c r="R22" s="7"/>
    </row>
    <row r="23" spans="2:18">
      <c r="B23" s="3">
        <f t="shared" si="1"/>
        <v>2004</v>
      </c>
      <c r="C23" s="25">
        <v>19038306</v>
      </c>
      <c r="D23" s="26">
        <v>3040705</v>
      </c>
      <c r="E23" s="27">
        <f t="shared" si="0"/>
        <v>22079011</v>
      </c>
      <c r="F23" s="7"/>
      <c r="G23" s="8"/>
      <c r="H23" s="8"/>
      <c r="I23" s="7"/>
      <c r="J23" s="8"/>
      <c r="K23" s="8"/>
      <c r="L23" s="8"/>
      <c r="M23" s="8"/>
      <c r="N23" s="8"/>
      <c r="O23" s="8"/>
      <c r="P23" s="8"/>
      <c r="Q23" s="7"/>
      <c r="R23" s="7"/>
    </row>
    <row r="24" spans="2:18">
      <c r="B24" s="3">
        <f t="shared" si="1"/>
        <v>2005</v>
      </c>
      <c r="C24" s="25">
        <v>17204043</v>
      </c>
      <c r="D24" s="26">
        <v>2605075</v>
      </c>
      <c r="E24" s="27">
        <f t="shared" si="0"/>
        <v>19809118</v>
      </c>
      <c r="F24" s="7"/>
      <c r="G24" s="8"/>
      <c r="H24" s="8"/>
      <c r="I24" s="7"/>
      <c r="J24" s="8"/>
      <c r="K24" s="8"/>
      <c r="L24" s="8"/>
      <c r="M24" s="8"/>
      <c r="N24" s="8"/>
      <c r="O24" s="8"/>
      <c r="P24" s="8"/>
      <c r="Q24" s="7"/>
      <c r="R24" s="7"/>
    </row>
    <row r="25" spans="2:18">
      <c r="B25" s="3">
        <f t="shared" si="1"/>
        <v>2006</v>
      </c>
      <c r="C25" s="25">
        <v>17589839</v>
      </c>
      <c r="D25" s="26">
        <v>4317052</v>
      </c>
      <c r="E25" s="27">
        <f t="shared" si="0"/>
        <v>21906891</v>
      </c>
      <c r="F25" s="7"/>
      <c r="G25" s="8"/>
      <c r="H25" s="8"/>
      <c r="I25" s="7"/>
      <c r="J25" s="8"/>
      <c r="K25" s="8"/>
      <c r="L25" s="8"/>
      <c r="M25" s="8"/>
      <c r="N25" s="8"/>
      <c r="O25" s="8"/>
      <c r="P25" s="8"/>
      <c r="Q25" s="7"/>
      <c r="R25" s="7"/>
    </row>
    <row r="26" spans="2:18">
      <c r="B26" s="3">
        <f t="shared" si="1"/>
        <v>2007</v>
      </c>
      <c r="C26" s="25">
        <v>20041387</v>
      </c>
      <c r="D26" s="26">
        <v>4321833</v>
      </c>
      <c r="E26" s="27">
        <f t="shared" si="0"/>
        <v>24363220</v>
      </c>
      <c r="F26" s="7"/>
      <c r="G26" s="8"/>
      <c r="H26" s="8"/>
      <c r="I26" s="7"/>
      <c r="J26" s="8"/>
      <c r="K26" s="8"/>
      <c r="L26" s="8"/>
      <c r="M26" s="8"/>
      <c r="N26" s="8"/>
      <c r="O26" s="8"/>
      <c r="P26" s="8"/>
      <c r="Q26" s="7"/>
      <c r="R26" s="7"/>
    </row>
    <row r="27" spans="2:18">
      <c r="B27" s="3">
        <f t="shared" si="1"/>
        <v>2008</v>
      </c>
      <c r="C27" s="25">
        <v>21870151</v>
      </c>
      <c r="D27" s="26">
        <v>3665831</v>
      </c>
      <c r="E27" s="27">
        <f t="shared" si="0"/>
        <v>25535982</v>
      </c>
      <c r="F27" s="7"/>
      <c r="G27" s="8"/>
      <c r="H27" s="8"/>
      <c r="I27" s="7"/>
      <c r="J27" s="8"/>
      <c r="K27" s="8"/>
      <c r="L27" s="8"/>
      <c r="M27" s="8"/>
      <c r="N27" s="8"/>
      <c r="O27" s="8"/>
      <c r="P27" s="8"/>
      <c r="Q27" s="7"/>
      <c r="R27" s="7"/>
    </row>
    <row r="28" spans="2:18">
      <c r="B28" s="3">
        <f t="shared" si="1"/>
        <v>2009</v>
      </c>
      <c r="C28" s="25">
        <v>20084800</v>
      </c>
      <c r="D28" s="26">
        <v>7003623</v>
      </c>
      <c r="E28" s="27">
        <f t="shared" si="0"/>
        <v>27088423</v>
      </c>
      <c r="F28" s="7"/>
      <c r="G28" s="8"/>
      <c r="H28" s="8"/>
      <c r="I28" s="7"/>
      <c r="J28" s="8"/>
      <c r="K28" s="8"/>
      <c r="L28" s="8"/>
      <c r="M28" s="8"/>
      <c r="N28" s="8"/>
      <c r="O28" s="8"/>
      <c r="P28" s="8"/>
      <c r="Q28" s="7"/>
      <c r="R28" s="7"/>
    </row>
    <row r="29" spans="2:18">
      <c r="B29" s="3">
        <f t="shared" si="1"/>
        <v>2010</v>
      </c>
      <c r="C29" s="25">
        <v>20584992</v>
      </c>
      <c r="D29" s="26">
        <v>4362778</v>
      </c>
      <c r="E29" s="27">
        <f t="shared" si="0"/>
        <v>24947770</v>
      </c>
      <c r="F29" s="7"/>
      <c r="G29" s="8"/>
      <c r="H29" s="8"/>
      <c r="I29" s="7"/>
      <c r="J29" s="8"/>
      <c r="K29" s="8"/>
      <c r="L29" s="8"/>
      <c r="M29" s="8"/>
      <c r="N29" s="8"/>
      <c r="O29" s="8"/>
      <c r="P29" s="8"/>
      <c r="Q29" s="7"/>
      <c r="R29" s="7"/>
    </row>
    <row r="30" spans="2:18">
      <c r="B30" s="3">
        <f t="shared" si="1"/>
        <v>2011</v>
      </c>
      <c r="C30" s="25">
        <v>21198361</v>
      </c>
      <c r="D30" s="26">
        <v>8607829</v>
      </c>
      <c r="E30" s="27">
        <f t="shared" si="0"/>
        <v>29806190</v>
      </c>
      <c r="F30" s="7"/>
      <c r="G30" s="8"/>
      <c r="H30" s="8"/>
      <c r="I30" s="7"/>
      <c r="J30" s="8"/>
      <c r="K30" s="8"/>
      <c r="L30" s="8"/>
      <c r="M30" s="8"/>
      <c r="N30" s="8"/>
      <c r="O30" s="8"/>
      <c r="P30" s="8"/>
      <c r="Q30" s="7"/>
      <c r="R30" s="7"/>
    </row>
    <row r="31" spans="2:18">
      <c r="B31" s="3">
        <f t="shared" si="1"/>
        <v>2012</v>
      </c>
      <c r="C31" s="25">
        <v>21513121</v>
      </c>
      <c r="D31" s="26">
        <v>6041609</v>
      </c>
      <c r="E31" s="27">
        <f t="shared" si="0"/>
        <v>27554730</v>
      </c>
      <c r="F31" s="7"/>
      <c r="G31" s="8"/>
      <c r="H31" s="8"/>
      <c r="I31" s="7"/>
      <c r="J31" s="8"/>
      <c r="K31" s="8"/>
      <c r="L31" s="8"/>
      <c r="M31" s="8"/>
      <c r="N31" s="8"/>
      <c r="O31" s="8"/>
      <c r="P31" s="8"/>
      <c r="Q31" s="7"/>
      <c r="R31" s="7"/>
    </row>
    <row r="32" spans="2:18">
      <c r="B32" s="3">
        <f t="shared" si="1"/>
        <v>2013</v>
      </c>
      <c r="C32" s="25">
        <v>16714447</v>
      </c>
      <c r="D32" s="26">
        <v>5698589</v>
      </c>
      <c r="E32" s="27">
        <f t="shared" si="0"/>
        <v>22413036</v>
      </c>
      <c r="F32" s="7"/>
      <c r="G32" s="8"/>
      <c r="H32" s="8"/>
      <c r="I32" s="7"/>
      <c r="J32" s="8"/>
      <c r="K32" s="8"/>
      <c r="L32" s="8"/>
      <c r="M32" s="8"/>
      <c r="N32" s="8"/>
      <c r="O32" s="8"/>
      <c r="P32" s="8"/>
      <c r="Q32" s="7"/>
      <c r="R32" s="7"/>
    </row>
    <row r="33" spans="2:18">
      <c r="B33" s="3">
        <f t="shared" si="1"/>
        <v>2014</v>
      </c>
      <c r="C33" s="25">
        <v>18442204</v>
      </c>
      <c r="D33" s="26">
        <v>4290132</v>
      </c>
      <c r="E33" s="27">
        <f t="shared" si="0"/>
        <v>22732336</v>
      </c>
      <c r="F33" s="7"/>
      <c r="G33" s="8"/>
      <c r="H33" s="8"/>
      <c r="I33" s="7"/>
      <c r="J33" s="8"/>
      <c r="K33" s="8"/>
      <c r="L33" s="8"/>
      <c r="M33" s="8"/>
      <c r="N33" s="8"/>
      <c r="O33" s="8"/>
      <c r="P33" s="8"/>
      <c r="Q33" s="7"/>
      <c r="R33" s="7"/>
    </row>
    <row r="34" spans="2:18">
      <c r="B34" s="3">
        <f t="shared" si="1"/>
        <v>2015</v>
      </c>
      <c r="C34" s="25">
        <v>29524520</v>
      </c>
      <c r="D34" s="26">
        <v>2139332</v>
      </c>
      <c r="E34" s="27">
        <f t="shared" si="0"/>
        <v>31663852</v>
      </c>
      <c r="F34" s="7"/>
      <c r="G34" s="8"/>
      <c r="H34" s="8"/>
      <c r="I34" s="7"/>
      <c r="J34" s="8"/>
      <c r="K34" s="8"/>
      <c r="L34" s="8"/>
      <c r="M34" s="8"/>
      <c r="N34" s="8"/>
      <c r="O34" s="8"/>
      <c r="P34" s="8"/>
      <c r="Q34" s="7"/>
      <c r="R34" s="7"/>
    </row>
    <row r="35" spans="2:18">
      <c r="B35" s="274">
        <f t="shared" si="1"/>
        <v>2016</v>
      </c>
      <c r="C35" s="275">
        <f>'EBE Payments (2016 SOC)'!C7</f>
        <v>29837510</v>
      </c>
      <c r="D35" s="276">
        <f>'EBE Payments (2016 SOC)'!D7</f>
        <v>5427771</v>
      </c>
      <c r="E35" s="277">
        <f t="shared" si="0"/>
        <v>35265281</v>
      </c>
      <c r="F35" s="7"/>
      <c r="G35" s="8"/>
      <c r="H35" s="8"/>
      <c r="I35" s="7"/>
      <c r="J35" s="8"/>
      <c r="K35" s="8"/>
      <c r="L35" s="8"/>
      <c r="M35" s="8"/>
      <c r="N35" s="8"/>
      <c r="O35" s="8"/>
      <c r="P35" s="8"/>
      <c r="Q35" s="7"/>
      <c r="R35" s="7"/>
    </row>
    <row r="36" spans="2:18">
      <c r="B36" s="4"/>
      <c r="C36" s="25"/>
      <c r="D36" s="26"/>
      <c r="E36" s="27"/>
      <c r="F36" s="7"/>
      <c r="G36" s="8"/>
      <c r="H36" s="8"/>
      <c r="I36" s="7"/>
      <c r="J36" s="8"/>
      <c r="K36" s="8"/>
      <c r="L36" s="8"/>
      <c r="M36" s="8"/>
      <c r="N36" s="8"/>
      <c r="O36" s="8"/>
      <c r="P36" s="8"/>
      <c r="Q36" s="7"/>
      <c r="R36" s="7"/>
    </row>
    <row r="37" spans="2:18" ht="14.3" thickBot="1">
      <c r="B37" s="30" t="s">
        <v>1</v>
      </c>
      <c r="C37" s="266">
        <f>SUM(C7:C36)</f>
        <v>554240414</v>
      </c>
      <c r="D37" s="266">
        <f>SUM(D7:D36)</f>
        <v>85711028</v>
      </c>
      <c r="E37" s="267">
        <f>SUM(E7:E36)</f>
        <v>639951442</v>
      </c>
      <c r="F37" s="21"/>
      <c r="G37" s="2"/>
      <c r="H37" s="2"/>
      <c r="I37" s="2"/>
      <c r="J37" s="2"/>
      <c r="K37" s="2"/>
      <c r="L37" s="19"/>
      <c r="M37" s="20"/>
      <c r="N37" s="20"/>
      <c r="O37" s="20"/>
      <c r="P37" s="18"/>
      <c r="Q37" s="18"/>
      <c r="R37" s="18"/>
    </row>
    <row r="38" spans="2:18" ht="14.3" thickTop="1">
      <c r="B38" s="22"/>
      <c r="C38" s="22"/>
      <c r="F38" s="2"/>
      <c r="G38" s="2"/>
      <c r="H38" s="2"/>
      <c r="I38" s="2"/>
      <c r="J38" s="2"/>
      <c r="K38" s="2"/>
      <c r="L38" s="18"/>
      <c r="M38" s="18"/>
      <c r="N38" s="18"/>
      <c r="O38" s="18"/>
      <c r="P38" s="18"/>
      <c r="Q38" s="18"/>
      <c r="R38" s="18"/>
    </row>
    <row r="39" spans="2:18">
      <c r="B39" s="28"/>
      <c r="C39" s="22"/>
      <c r="D39" s="17"/>
      <c r="F39" s="2"/>
      <c r="G39" s="2"/>
      <c r="H39" s="2"/>
      <c r="I39" s="2"/>
      <c r="J39" s="2"/>
      <c r="K39" s="2"/>
      <c r="L39" s="18"/>
      <c r="M39" s="18"/>
      <c r="N39" s="18"/>
      <c r="O39" s="18"/>
      <c r="P39" s="18"/>
      <c r="Q39" s="18"/>
      <c r="R39" s="18"/>
    </row>
    <row r="40" spans="2:18">
      <c r="B40" s="28"/>
      <c r="C40" s="23"/>
      <c r="D40" s="6"/>
      <c r="F40" s="2"/>
      <c r="G40" s="2"/>
      <c r="H40" s="2"/>
      <c r="I40" s="2"/>
      <c r="J40" s="2"/>
      <c r="K40" s="2"/>
      <c r="L40" s="2"/>
      <c r="M40" s="2"/>
      <c r="N40" s="2"/>
    </row>
    <row r="41" spans="2:18">
      <c r="B41" s="29"/>
      <c r="F41" s="2"/>
      <c r="G41" s="2"/>
      <c r="H41" s="2"/>
      <c r="I41" s="2"/>
      <c r="J41" s="2"/>
      <c r="K41" s="2"/>
      <c r="L41" s="2"/>
      <c r="M41" s="2"/>
      <c r="N41" s="2"/>
    </row>
    <row r="42" spans="2:18">
      <c r="F42" s="2"/>
      <c r="G42" s="2"/>
      <c r="H42" s="2"/>
      <c r="I42" s="2"/>
      <c r="J42" s="2"/>
      <c r="K42" s="2"/>
      <c r="L42" s="2"/>
      <c r="M42" s="2"/>
      <c r="N42" s="2"/>
    </row>
    <row r="43" spans="2:18">
      <c r="B43" s="22"/>
      <c r="C43" s="22"/>
      <c r="F43" s="2"/>
      <c r="G43" s="2"/>
      <c r="H43" s="2"/>
      <c r="I43" s="2"/>
      <c r="J43" s="2"/>
      <c r="K43" s="2"/>
      <c r="L43" s="2"/>
      <c r="M43" s="2"/>
      <c r="N43" s="2"/>
      <c r="R43" s="24"/>
    </row>
    <row r="44" spans="2:18">
      <c r="B44" s="22"/>
      <c r="C44" s="22"/>
      <c r="R44" s="24"/>
    </row>
    <row r="45" spans="2:18">
      <c r="B45" s="22"/>
      <c r="C45" s="22"/>
      <c r="R45" s="24"/>
    </row>
    <row r="46" spans="2:18">
      <c r="B46" s="22"/>
      <c r="C46" s="22"/>
      <c r="R46" s="24"/>
    </row>
    <row r="47" spans="2:18">
      <c r="R47" s="24"/>
    </row>
    <row r="48" spans="2:18">
      <c r="R48" s="24"/>
    </row>
    <row r="50" spans="18:18">
      <c r="R50" s="24"/>
    </row>
  </sheetData>
  <mergeCells count="6">
    <mergeCell ref="B2:E2"/>
    <mergeCell ref="B3:B5"/>
    <mergeCell ref="C3:E3"/>
    <mergeCell ref="C4:C5"/>
    <mergeCell ref="D4:D5"/>
    <mergeCell ref="E4:E5"/>
  </mergeCells>
  <printOptions horizontalCentered="1"/>
  <pageMargins left="0" right="0" top="0" bottom="0.5" header="0" footer="0.25"/>
  <pageSetup orientation="landscape" r:id="rId1"/>
  <headerFooter alignWithMargins="0">
    <oddFooter>&amp;L&amp;F&amp;C&amp;P of &amp;N&amp;RSWPAO - May 03, 2006</oddFooter>
  </headerFooter>
  <ignoredErrors>
    <ignoredError sqref="E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5"/>
  <sheetViews>
    <sheetView zoomScale="110" zoomScaleNormal="110" workbookViewId="0">
      <selection activeCell="E6" sqref="E6"/>
    </sheetView>
  </sheetViews>
  <sheetFormatPr defaultColWidth="8.875" defaultRowHeight="13.6"/>
  <cols>
    <col min="1" max="1" width="3.875" style="1" customWidth="1"/>
    <col min="2" max="2" width="12.375" style="1" customWidth="1"/>
    <col min="3" max="5" width="21.625" style="1" customWidth="1"/>
    <col min="6" max="6" width="16" style="1" customWidth="1"/>
    <col min="7" max="7" width="18.25" style="1" customWidth="1"/>
    <col min="8" max="8" width="19.875" style="1" customWidth="1"/>
    <col min="9" max="9" width="19.375" style="1" customWidth="1"/>
    <col min="10" max="10" width="15.375" style="1" customWidth="1"/>
    <col min="11" max="12" width="16" style="1" customWidth="1"/>
    <col min="13" max="13" width="19.125" style="1" customWidth="1"/>
    <col min="14" max="14" width="19.875" style="1" customWidth="1"/>
    <col min="15" max="18" width="15.375" style="1" customWidth="1"/>
    <col min="19" max="19" width="18.875" style="1" bestFit="1" customWidth="1"/>
    <col min="20" max="20" width="16.75" style="1" bestFit="1" customWidth="1"/>
    <col min="21" max="22" width="15.75" style="1" customWidth="1"/>
    <col min="23" max="23" width="13.125" style="1" bestFit="1" customWidth="1"/>
    <col min="24" max="25" width="8.875" style="1"/>
    <col min="26" max="26" width="12.125" style="1" customWidth="1"/>
    <col min="27" max="28" width="11.625" style="1" customWidth="1"/>
    <col min="29" max="29" width="9.25" style="1" bestFit="1" customWidth="1"/>
    <col min="30" max="16384" width="8.875" style="1"/>
  </cols>
  <sheetData>
    <row r="1" spans="2:18">
      <c r="B1" s="9"/>
      <c r="C1" s="9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8" ht="19.05" thickBot="1">
      <c r="B2" s="363" t="s">
        <v>272</v>
      </c>
      <c r="C2" s="363"/>
      <c r="D2" s="363"/>
      <c r="E2" s="36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8" ht="36" customHeight="1" thickTop="1">
      <c r="B3" s="364" t="s">
        <v>0</v>
      </c>
      <c r="C3" s="367" t="s">
        <v>278</v>
      </c>
      <c r="D3" s="368"/>
      <c r="E3" s="369"/>
      <c r="I3" s="5"/>
      <c r="J3" s="5"/>
      <c r="K3" s="5"/>
      <c r="L3" s="5"/>
      <c r="M3" s="5"/>
      <c r="N3" s="5"/>
      <c r="O3" s="5"/>
      <c r="P3" s="5"/>
      <c r="Q3" s="5"/>
      <c r="R3" s="5"/>
    </row>
    <row r="4" spans="2:18" ht="18" customHeight="1">
      <c r="B4" s="365"/>
      <c r="C4" s="370" t="s">
        <v>273</v>
      </c>
      <c r="D4" s="370" t="s">
        <v>28</v>
      </c>
      <c r="E4" s="372" t="s">
        <v>285</v>
      </c>
      <c r="F4" s="11"/>
      <c r="G4" s="11"/>
      <c r="H4" s="11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ht="18" customHeight="1">
      <c r="B5" s="366"/>
      <c r="C5" s="371"/>
      <c r="D5" s="371"/>
      <c r="E5" s="373"/>
      <c r="F5" s="10"/>
      <c r="H5" s="5"/>
      <c r="I5" s="2"/>
      <c r="J5" s="2"/>
      <c r="K5" s="2"/>
      <c r="L5" s="2"/>
      <c r="M5" s="2"/>
      <c r="N5" s="2"/>
      <c r="O5" s="2"/>
      <c r="P5" s="2"/>
    </row>
    <row r="6" spans="2:18" ht="13.1" customHeight="1">
      <c r="B6" s="12"/>
      <c r="C6" s="13"/>
      <c r="D6" s="14"/>
      <c r="E6" s="15"/>
      <c r="F6" s="16"/>
      <c r="G6" s="10"/>
      <c r="H6" s="10"/>
      <c r="I6" s="5"/>
      <c r="J6" s="2"/>
      <c r="K6" s="2"/>
      <c r="L6" s="2"/>
      <c r="M6" s="2"/>
      <c r="N6" s="2"/>
      <c r="O6" s="2"/>
      <c r="P6" s="2"/>
      <c r="Q6" s="2"/>
      <c r="R6" s="2"/>
    </row>
    <row r="7" spans="2:18">
      <c r="B7" s="3">
        <v>2016</v>
      </c>
      <c r="C7" s="268">
        <f>20986750+5967220+2883540</f>
        <v>29837510</v>
      </c>
      <c r="D7" s="269">
        <v>5427771</v>
      </c>
      <c r="E7" s="270">
        <f>SUM(C7:D7)</f>
        <v>35265281</v>
      </c>
      <c r="F7" s="18"/>
      <c r="G7" s="8"/>
      <c r="H7" s="8"/>
      <c r="I7" s="7"/>
      <c r="J7" s="8"/>
      <c r="K7" s="8"/>
      <c r="L7" s="8"/>
      <c r="M7" s="8"/>
      <c r="N7" s="8"/>
      <c r="O7" s="8"/>
      <c r="P7" s="8"/>
      <c r="Q7" s="7"/>
      <c r="R7" s="18"/>
    </row>
    <row r="8" spans="2:18">
      <c r="B8" s="3">
        <f>B7+1</f>
        <v>2017</v>
      </c>
      <c r="C8" s="25">
        <v>0</v>
      </c>
      <c r="D8" s="26">
        <v>0</v>
      </c>
      <c r="E8" s="27">
        <f>SUM(C8:D8)</f>
        <v>0</v>
      </c>
      <c r="F8" s="7"/>
      <c r="G8" s="8"/>
      <c r="H8" s="8"/>
      <c r="I8" s="7"/>
      <c r="J8" s="8"/>
      <c r="K8" s="8"/>
      <c r="L8" s="8"/>
      <c r="M8" s="8"/>
      <c r="N8" s="8"/>
      <c r="O8" s="8"/>
      <c r="P8" s="8"/>
      <c r="Q8" s="7"/>
      <c r="R8" s="7"/>
    </row>
    <row r="9" spans="2:18">
      <c r="B9" s="3">
        <f>B8+1</f>
        <v>2018</v>
      </c>
      <c r="C9" s="25">
        <v>0</v>
      </c>
      <c r="D9" s="26">
        <v>0</v>
      </c>
      <c r="E9" s="27">
        <f t="shared" ref="E9:E26" si="0">SUM(C9:D9)</f>
        <v>0</v>
      </c>
      <c r="F9" s="7"/>
      <c r="G9" s="8"/>
      <c r="H9" s="8"/>
      <c r="I9" s="7"/>
      <c r="J9" s="8"/>
      <c r="K9" s="8"/>
      <c r="L9" s="8"/>
      <c r="M9" s="8"/>
      <c r="N9" s="8"/>
      <c r="O9" s="8"/>
      <c r="P9" s="8"/>
      <c r="Q9" s="7"/>
      <c r="R9" s="7"/>
    </row>
    <row r="10" spans="2:18">
      <c r="B10" s="3">
        <f t="shared" ref="B10:B26" si="1">B9+1</f>
        <v>2019</v>
      </c>
      <c r="C10" s="25">
        <v>0</v>
      </c>
      <c r="D10" s="26">
        <v>0</v>
      </c>
      <c r="E10" s="27">
        <f t="shared" si="0"/>
        <v>0</v>
      </c>
      <c r="F10" s="7"/>
      <c r="G10" s="8"/>
      <c r="H10" s="8"/>
      <c r="I10" s="7"/>
      <c r="J10" s="8"/>
      <c r="K10" s="8"/>
      <c r="L10" s="8"/>
      <c r="M10" s="8"/>
      <c r="N10" s="8"/>
      <c r="O10" s="8"/>
      <c r="P10" s="8"/>
      <c r="Q10" s="7"/>
      <c r="R10" s="7"/>
    </row>
    <row r="11" spans="2:18">
      <c r="B11" s="3">
        <f t="shared" si="1"/>
        <v>2020</v>
      </c>
      <c r="C11" s="25">
        <v>0</v>
      </c>
      <c r="D11" s="26">
        <v>0</v>
      </c>
      <c r="E11" s="27">
        <f t="shared" si="0"/>
        <v>0</v>
      </c>
      <c r="F11" s="7"/>
      <c r="G11" s="8"/>
      <c r="H11" s="8"/>
      <c r="I11" s="7"/>
      <c r="J11" s="8"/>
      <c r="K11" s="8"/>
      <c r="L11" s="8"/>
      <c r="M11" s="8"/>
      <c r="N11" s="8"/>
      <c r="O11" s="8"/>
      <c r="P11" s="8"/>
      <c r="Q11" s="7"/>
      <c r="R11" s="7"/>
    </row>
    <row r="12" spans="2:18">
      <c r="B12" s="3">
        <f t="shared" si="1"/>
        <v>2021</v>
      </c>
      <c r="C12" s="25">
        <v>0</v>
      </c>
      <c r="D12" s="26">
        <v>0</v>
      </c>
      <c r="E12" s="27">
        <f t="shared" si="0"/>
        <v>0</v>
      </c>
      <c r="F12" s="7"/>
      <c r="G12" s="8"/>
      <c r="H12" s="8"/>
      <c r="I12" s="7"/>
      <c r="J12" s="8"/>
      <c r="K12" s="8"/>
      <c r="L12" s="8"/>
      <c r="M12" s="8"/>
      <c r="N12" s="8"/>
      <c r="O12" s="8"/>
      <c r="P12" s="8"/>
      <c r="Q12" s="7"/>
      <c r="R12" s="7"/>
    </row>
    <row r="13" spans="2:18">
      <c r="B13" s="3">
        <f t="shared" si="1"/>
        <v>2022</v>
      </c>
      <c r="C13" s="25">
        <v>0</v>
      </c>
      <c r="D13" s="26">
        <v>0</v>
      </c>
      <c r="E13" s="27">
        <f t="shared" si="0"/>
        <v>0</v>
      </c>
      <c r="F13" s="7"/>
      <c r="G13" s="8"/>
      <c r="H13" s="8"/>
      <c r="I13" s="7"/>
      <c r="J13" s="8"/>
      <c r="K13" s="8"/>
      <c r="L13" s="8"/>
      <c r="M13" s="8"/>
      <c r="N13" s="8"/>
      <c r="O13" s="8"/>
      <c r="P13" s="8"/>
      <c r="Q13" s="7"/>
      <c r="R13" s="7"/>
    </row>
    <row r="14" spans="2:18">
      <c r="B14" s="3">
        <f t="shared" si="1"/>
        <v>2023</v>
      </c>
      <c r="C14" s="25">
        <v>0</v>
      </c>
      <c r="D14" s="26">
        <v>0</v>
      </c>
      <c r="E14" s="27">
        <f t="shared" si="0"/>
        <v>0</v>
      </c>
      <c r="F14" s="7"/>
      <c r="G14" s="8"/>
      <c r="H14" s="8"/>
      <c r="I14" s="7"/>
      <c r="J14" s="8"/>
      <c r="K14" s="8"/>
      <c r="L14" s="8"/>
      <c r="M14" s="8"/>
      <c r="N14" s="8"/>
      <c r="O14" s="8"/>
      <c r="P14" s="8"/>
      <c r="Q14" s="7"/>
      <c r="R14" s="7"/>
    </row>
    <row r="15" spans="2:18">
      <c r="B15" s="3">
        <f t="shared" si="1"/>
        <v>2024</v>
      </c>
      <c r="C15" s="25">
        <v>0</v>
      </c>
      <c r="D15" s="26">
        <v>0</v>
      </c>
      <c r="E15" s="27">
        <f t="shared" si="0"/>
        <v>0</v>
      </c>
      <c r="F15" s="7"/>
      <c r="G15" s="8"/>
      <c r="H15" s="8"/>
      <c r="I15" s="7"/>
      <c r="J15" s="8"/>
      <c r="K15" s="8"/>
      <c r="L15" s="8"/>
      <c r="M15" s="8"/>
      <c r="N15" s="8"/>
      <c r="O15" s="8"/>
      <c r="P15" s="8"/>
      <c r="Q15" s="7"/>
      <c r="R15" s="7"/>
    </row>
    <row r="16" spans="2:18">
      <c r="B16" s="3">
        <f t="shared" si="1"/>
        <v>2025</v>
      </c>
      <c r="C16" s="25">
        <v>0</v>
      </c>
      <c r="D16" s="26">
        <v>0</v>
      </c>
      <c r="E16" s="27">
        <f t="shared" si="0"/>
        <v>0</v>
      </c>
      <c r="F16" s="7"/>
      <c r="G16" s="8"/>
      <c r="H16" s="8"/>
      <c r="I16" s="7"/>
      <c r="J16" s="8"/>
      <c r="K16" s="8"/>
      <c r="L16" s="8"/>
      <c r="M16" s="8"/>
      <c r="N16" s="8"/>
      <c r="O16" s="8"/>
      <c r="P16" s="8"/>
      <c r="Q16" s="7"/>
      <c r="R16" s="7"/>
    </row>
    <row r="17" spans="2:18">
      <c r="B17" s="3">
        <f t="shared" si="1"/>
        <v>2026</v>
      </c>
      <c r="C17" s="25">
        <v>0</v>
      </c>
      <c r="D17" s="26">
        <v>0</v>
      </c>
      <c r="E17" s="27">
        <f t="shared" si="0"/>
        <v>0</v>
      </c>
      <c r="F17" s="7"/>
      <c r="G17" s="8"/>
      <c r="H17" s="8"/>
      <c r="I17" s="7"/>
      <c r="J17" s="8"/>
      <c r="K17" s="8"/>
      <c r="L17" s="8"/>
      <c r="M17" s="8"/>
      <c r="N17" s="8"/>
      <c r="O17" s="8"/>
      <c r="P17" s="8"/>
      <c r="Q17" s="7"/>
      <c r="R17" s="7"/>
    </row>
    <row r="18" spans="2:18">
      <c r="B18" s="3">
        <f t="shared" si="1"/>
        <v>2027</v>
      </c>
      <c r="C18" s="25">
        <v>0</v>
      </c>
      <c r="D18" s="26">
        <v>0</v>
      </c>
      <c r="E18" s="27">
        <f t="shared" si="0"/>
        <v>0</v>
      </c>
      <c r="F18" s="7"/>
      <c r="G18" s="8"/>
      <c r="H18" s="8"/>
      <c r="I18" s="7"/>
      <c r="J18" s="8"/>
      <c r="K18" s="8"/>
      <c r="L18" s="8"/>
      <c r="M18" s="8"/>
      <c r="N18" s="8"/>
      <c r="O18" s="8"/>
      <c r="P18" s="8"/>
      <c r="Q18" s="7"/>
      <c r="R18" s="7"/>
    </row>
    <row r="19" spans="2:18">
      <c r="B19" s="3">
        <f t="shared" si="1"/>
        <v>2028</v>
      </c>
      <c r="C19" s="25">
        <v>0</v>
      </c>
      <c r="D19" s="26">
        <v>0</v>
      </c>
      <c r="E19" s="27">
        <f t="shared" si="0"/>
        <v>0</v>
      </c>
      <c r="F19" s="7"/>
      <c r="G19" s="8"/>
      <c r="H19" s="8"/>
      <c r="I19" s="7"/>
      <c r="J19" s="8"/>
      <c r="K19" s="8"/>
      <c r="L19" s="8"/>
      <c r="M19" s="8"/>
      <c r="N19" s="8"/>
      <c r="O19" s="8"/>
      <c r="P19" s="8"/>
      <c r="Q19" s="7"/>
      <c r="R19" s="7"/>
    </row>
    <row r="20" spans="2:18">
      <c r="B20" s="3">
        <f t="shared" si="1"/>
        <v>2029</v>
      </c>
      <c r="C20" s="25">
        <v>0</v>
      </c>
      <c r="D20" s="26">
        <v>0</v>
      </c>
      <c r="E20" s="27">
        <f t="shared" si="0"/>
        <v>0</v>
      </c>
      <c r="F20" s="7"/>
      <c r="G20" s="8"/>
      <c r="H20" s="8"/>
      <c r="I20" s="7"/>
      <c r="J20" s="8"/>
      <c r="K20" s="8"/>
      <c r="L20" s="8"/>
      <c r="M20" s="8"/>
      <c r="N20" s="8"/>
      <c r="O20" s="8"/>
      <c r="P20" s="8"/>
      <c r="Q20" s="7"/>
      <c r="R20" s="7"/>
    </row>
    <row r="21" spans="2:18">
      <c r="B21" s="3">
        <f t="shared" si="1"/>
        <v>2030</v>
      </c>
      <c r="C21" s="25">
        <v>0</v>
      </c>
      <c r="D21" s="26">
        <v>0</v>
      </c>
      <c r="E21" s="27">
        <f t="shared" si="0"/>
        <v>0</v>
      </c>
      <c r="F21" s="7"/>
      <c r="G21" s="8"/>
      <c r="H21" s="8"/>
      <c r="I21" s="7"/>
      <c r="J21" s="8"/>
      <c r="K21" s="8"/>
      <c r="L21" s="8"/>
      <c r="M21" s="8"/>
      <c r="N21" s="8"/>
      <c r="O21" s="8"/>
      <c r="P21" s="8"/>
      <c r="Q21" s="7"/>
      <c r="R21" s="7"/>
    </row>
    <row r="22" spans="2:18">
      <c r="B22" s="3">
        <f t="shared" si="1"/>
        <v>2031</v>
      </c>
      <c r="C22" s="25">
        <v>0</v>
      </c>
      <c r="D22" s="26">
        <v>0</v>
      </c>
      <c r="E22" s="27">
        <f t="shared" si="0"/>
        <v>0</v>
      </c>
      <c r="F22" s="7"/>
      <c r="G22" s="8"/>
      <c r="H22" s="8"/>
      <c r="I22" s="7"/>
      <c r="J22" s="8"/>
      <c r="K22" s="8"/>
      <c r="L22" s="8"/>
      <c r="M22" s="8"/>
      <c r="N22" s="8"/>
      <c r="O22" s="8"/>
      <c r="P22" s="8"/>
      <c r="Q22" s="7"/>
      <c r="R22" s="7"/>
    </row>
    <row r="23" spans="2:18">
      <c r="B23" s="3">
        <f t="shared" si="1"/>
        <v>2032</v>
      </c>
      <c r="C23" s="25">
        <v>0</v>
      </c>
      <c r="D23" s="26">
        <v>0</v>
      </c>
      <c r="E23" s="27">
        <f t="shared" si="0"/>
        <v>0</v>
      </c>
      <c r="F23" s="7"/>
      <c r="G23" s="8"/>
      <c r="H23" s="8"/>
      <c r="I23" s="7"/>
      <c r="J23" s="8"/>
      <c r="K23" s="8"/>
      <c r="L23" s="8"/>
      <c r="M23" s="8"/>
      <c r="N23" s="8"/>
      <c r="O23" s="8"/>
      <c r="P23" s="8"/>
      <c r="Q23" s="7"/>
      <c r="R23" s="7"/>
    </row>
    <row r="24" spans="2:18">
      <c r="B24" s="3">
        <f t="shared" si="1"/>
        <v>2033</v>
      </c>
      <c r="C24" s="25">
        <v>0</v>
      </c>
      <c r="D24" s="26">
        <v>0</v>
      </c>
      <c r="E24" s="27">
        <f t="shared" si="0"/>
        <v>0</v>
      </c>
      <c r="F24" s="7"/>
      <c r="G24" s="8"/>
      <c r="H24" s="8"/>
      <c r="I24" s="7"/>
      <c r="J24" s="8"/>
      <c r="K24" s="8"/>
      <c r="L24" s="8"/>
      <c r="M24" s="8"/>
      <c r="N24" s="8"/>
      <c r="O24" s="8"/>
      <c r="P24" s="8"/>
      <c r="Q24" s="7"/>
      <c r="R24" s="7"/>
    </row>
    <row r="25" spans="2:18">
      <c r="B25" s="3">
        <f t="shared" si="1"/>
        <v>2034</v>
      </c>
      <c r="C25" s="25">
        <v>0</v>
      </c>
      <c r="D25" s="26">
        <v>0</v>
      </c>
      <c r="E25" s="27">
        <f t="shared" si="0"/>
        <v>0</v>
      </c>
      <c r="F25" s="7"/>
      <c r="G25" s="8"/>
      <c r="H25" s="8"/>
      <c r="I25" s="7"/>
      <c r="J25" s="8"/>
      <c r="K25" s="8"/>
      <c r="L25" s="8"/>
      <c r="M25" s="8"/>
      <c r="N25" s="8"/>
      <c r="O25" s="8"/>
      <c r="P25" s="8"/>
      <c r="Q25" s="7"/>
      <c r="R25" s="7"/>
    </row>
    <row r="26" spans="2:18">
      <c r="B26" s="3">
        <f t="shared" si="1"/>
        <v>2035</v>
      </c>
      <c r="C26" s="25">
        <v>0</v>
      </c>
      <c r="D26" s="26">
        <v>0</v>
      </c>
      <c r="E26" s="27">
        <f t="shared" si="0"/>
        <v>0</v>
      </c>
      <c r="F26" s="7"/>
      <c r="G26" s="8"/>
      <c r="H26" s="8"/>
      <c r="I26" s="7"/>
      <c r="J26" s="8"/>
      <c r="K26" s="8"/>
      <c r="L26" s="8"/>
      <c r="M26" s="8"/>
      <c r="N26" s="8"/>
      <c r="O26" s="8"/>
      <c r="P26" s="8"/>
      <c r="Q26" s="7"/>
      <c r="R26" s="7"/>
    </row>
    <row r="27" spans="2:18">
      <c r="B27" s="4"/>
      <c r="C27" s="25"/>
      <c r="D27" s="26"/>
      <c r="E27" s="27"/>
      <c r="F27" s="7"/>
      <c r="G27" s="8"/>
      <c r="H27" s="8"/>
      <c r="I27" s="7"/>
      <c r="J27" s="8"/>
      <c r="K27" s="8"/>
      <c r="L27" s="8"/>
      <c r="M27" s="8"/>
      <c r="N27" s="8"/>
      <c r="O27" s="8"/>
      <c r="P27" s="8"/>
      <c r="Q27" s="7"/>
      <c r="R27" s="7"/>
    </row>
    <row r="28" spans="2:18" ht="14.3" thickBot="1">
      <c r="B28" s="30" t="s">
        <v>1</v>
      </c>
      <c r="C28" s="266">
        <f>SUM(C7:C27)</f>
        <v>29837510</v>
      </c>
      <c r="D28" s="266">
        <f t="shared" ref="D28" si="2">SUM(D7:D27)</f>
        <v>5427771</v>
      </c>
      <c r="E28" s="267">
        <f>SUM(E7:E26)</f>
        <v>35265281</v>
      </c>
      <c r="F28" s="21"/>
      <c r="G28" s="2"/>
      <c r="H28" s="2"/>
      <c r="I28" s="2"/>
      <c r="J28" s="2"/>
      <c r="K28" s="2"/>
      <c r="L28" s="19"/>
      <c r="M28" s="20"/>
      <c r="N28" s="20"/>
      <c r="O28" s="20"/>
      <c r="P28" s="18"/>
      <c r="Q28" s="18"/>
      <c r="R28" s="18"/>
    </row>
    <row r="29" spans="2:18" ht="14.3" thickTop="1">
      <c r="B29" s="22"/>
      <c r="C29" s="22"/>
      <c r="F29" s="2"/>
      <c r="G29" s="2"/>
      <c r="H29" s="2"/>
      <c r="I29" s="2"/>
      <c r="J29" s="2"/>
      <c r="K29" s="2"/>
      <c r="L29" s="18"/>
      <c r="M29" s="18"/>
      <c r="N29" s="18"/>
      <c r="O29" s="18"/>
      <c r="P29" s="18"/>
      <c r="Q29" s="18"/>
      <c r="R29" s="18"/>
    </row>
    <row r="30" spans="2:18">
      <c r="B30" s="28"/>
      <c r="C30" s="22"/>
      <c r="D30" s="17"/>
      <c r="F30" s="2"/>
      <c r="G30" s="2"/>
      <c r="H30" s="2"/>
      <c r="I30" s="2"/>
      <c r="J30" s="2"/>
      <c r="K30" s="2"/>
      <c r="L30" s="18"/>
      <c r="M30" s="18"/>
      <c r="N30" s="18"/>
      <c r="O30" s="18"/>
      <c r="P30" s="18"/>
      <c r="Q30" s="18"/>
      <c r="R30" s="18"/>
    </row>
    <row r="31" spans="2:18">
      <c r="B31" s="22"/>
      <c r="C31" s="22"/>
      <c r="R31" s="24"/>
    </row>
    <row r="32" spans="2:18">
      <c r="R32" s="24"/>
    </row>
    <row r="33" spans="18:18">
      <c r="R33" s="24"/>
    </row>
    <row r="35" spans="18:18">
      <c r="R35" s="24"/>
    </row>
  </sheetData>
  <mergeCells count="6">
    <mergeCell ref="B2:E2"/>
    <mergeCell ref="B3:B5"/>
    <mergeCell ref="C3:E3"/>
    <mergeCell ref="C4:C5"/>
    <mergeCell ref="D4:D5"/>
    <mergeCell ref="E4:E5"/>
  </mergeCells>
  <printOptions horizontalCentered="1"/>
  <pageMargins left="0" right="0" top="0" bottom="0.5" header="0" footer="0.25"/>
  <pageSetup orientation="landscape" r:id="rId1"/>
  <headerFooter alignWithMargins="0">
    <oddFooter>&amp;L&amp;F&amp;C&amp;P of &amp;N&amp;RSWPAO - May 03, 2006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8"/>
  <sheetViews>
    <sheetView zoomScale="110" zoomScaleNormal="110" workbookViewId="0">
      <selection activeCell="E27" sqref="E27"/>
    </sheetView>
  </sheetViews>
  <sheetFormatPr defaultColWidth="8.875" defaultRowHeight="13.6"/>
  <cols>
    <col min="1" max="1" width="3.875" style="1" customWidth="1"/>
    <col min="2" max="2" width="12.375" style="1" customWidth="1"/>
    <col min="3" max="5" width="21.625" style="1" customWidth="1"/>
    <col min="6" max="6" width="16" style="1" customWidth="1"/>
    <col min="7" max="7" width="18.25" style="1" customWidth="1"/>
    <col min="8" max="8" width="19.875" style="1" customWidth="1"/>
    <col min="9" max="9" width="19.375" style="1" customWidth="1"/>
    <col min="10" max="10" width="15.375" style="1" customWidth="1"/>
    <col min="11" max="12" width="16" style="1" customWidth="1"/>
    <col min="13" max="13" width="19.125" style="1" customWidth="1"/>
    <col min="14" max="14" width="19.875" style="1" customWidth="1"/>
    <col min="15" max="18" width="15.375" style="1" customWidth="1"/>
    <col min="19" max="19" width="18.875" style="1" bestFit="1" customWidth="1"/>
    <col min="20" max="20" width="16.75" style="1" bestFit="1" customWidth="1"/>
    <col min="21" max="22" width="15.75" style="1" customWidth="1"/>
    <col min="23" max="23" width="13.125" style="1" bestFit="1" customWidth="1"/>
    <col min="24" max="25" width="8.875" style="1"/>
    <col min="26" max="26" width="12.125" style="1" customWidth="1"/>
    <col min="27" max="28" width="11.625" style="1" customWidth="1"/>
    <col min="29" max="29" width="9.25" style="1" bestFit="1" customWidth="1"/>
    <col min="30" max="16384" width="8.875" style="1"/>
  </cols>
  <sheetData>
    <row r="1" spans="2:18">
      <c r="B1" s="9"/>
      <c r="C1" s="9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8" ht="19.05" thickBot="1">
      <c r="B2" s="363" t="s">
        <v>281</v>
      </c>
      <c r="C2" s="363"/>
      <c r="D2" s="363"/>
      <c r="E2" s="36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8" ht="36" customHeight="1" thickTop="1">
      <c r="B3" s="364" t="s">
        <v>0</v>
      </c>
      <c r="C3" s="367" t="s">
        <v>282</v>
      </c>
      <c r="D3" s="368"/>
      <c r="E3" s="369"/>
      <c r="I3" s="5"/>
      <c r="J3" s="5"/>
      <c r="K3" s="5"/>
      <c r="L3" s="5"/>
      <c r="M3" s="5"/>
      <c r="N3" s="5"/>
      <c r="O3" s="5"/>
      <c r="P3" s="5"/>
      <c r="Q3" s="5"/>
      <c r="R3" s="5"/>
    </row>
    <row r="4" spans="2:18" ht="18" customHeight="1">
      <c r="B4" s="365"/>
      <c r="C4" s="370" t="s">
        <v>277</v>
      </c>
      <c r="D4" s="370" t="s">
        <v>271</v>
      </c>
      <c r="E4" s="372" t="s">
        <v>286</v>
      </c>
      <c r="F4" s="11"/>
      <c r="G4" s="11"/>
      <c r="H4" s="11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ht="18" customHeight="1">
      <c r="B5" s="366"/>
      <c r="C5" s="371"/>
      <c r="D5" s="371"/>
      <c r="E5" s="373"/>
      <c r="F5" s="10"/>
      <c r="H5" s="5"/>
      <c r="I5" s="2"/>
      <c r="J5" s="2"/>
      <c r="K5" s="2"/>
      <c r="L5" s="2"/>
      <c r="M5" s="2"/>
      <c r="N5" s="2"/>
      <c r="O5" s="2"/>
      <c r="P5" s="2"/>
    </row>
    <row r="6" spans="2:18" ht="13.1" customHeight="1">
      <c r="B6" s="12"/>
      <c r="C6" s="13"/>
      <c r="D6" s="14"/>
      <c r="E6" s="15"/>
      <c r="F6" s="16"/>
      <c r="G6" s="10"/>
      <c r="H6" s="10"/>
      <c r="I6" s="5"/>
      <c r="J6" s="2"/>
      <c r="K6" s="2"/>
      <c r="L6" s="2"/>
      <c r="M6" s="2"/>
      <c r="N6" s="2"/>
      <c r="O6" s="2"/>
      <c r="P6" s="2"/>
      <c r="Q6" s="2"/>
      <c r="R6" s="2"/>
    </row>
    <row r="7" spans="2:18">
      <c r="B7" s="3">
        <v>2017</v>
      </c>
      <c r="C7" s="268">
        <f>'B29-2015'!I67</f>
        <v>30991640</v>
      </c>
      <c r="D7" s="269">
        <f>'B30-2015'!I68</f>
        <v>7738457</v>
      </c>
      <c r="E7" s="270">
        <f t="shared" ref="E7:E25" si="0">SUM(C7:D7)</f>
        <v>38730097</v>
      </c>
      <c r="F7" s="7"/>
      <c r="G7" s="8"/>
      <c r="H7" s="8"/>
      <c r="I7" s="7"/>
      <c r="J7" s="8"/>
      <c r="K7" s="8"/>
      <c r="L7" s="8"/>
      <c r="M7" s="8"/>
      <c r="N7" s="8"/>
      <c r="O7" s="8"/>
      <c r="P7" s="8"/>
      <c r="Q7" s="7"/>
      <c r="R7" s="7"/>
    </row>
    <row r="8" spans="2:18">
      <c r="B8" s="3">
        <f>B7+1</f>
        <v>2018</v>
      </c>
      <c r="C8" s="25">
        <f>'B29-2015'!I68</f>
        <v>30205304</v>
      </c>
      <c r="D8" s="26">
        <f>'B30-2015'!I69</f>
        <v>7738457</v>
      </c>
      <c r="E8" s="27">
        <f t="shared" si="0"/>
        <v>37943761</v>
      </c>
      <c r="F8" s="7"/>
      <c r="G8" s="8"/>
      <c r="H8" s="8"/>
      <c r="I8" s="7"/>
      <c r="J8" s="8"/>
      <c r="K8" s="8"/>
      <c r="L8" s="8"/>
      <c r="M8" s="8"/>
      <c r="N8" s="8"/>
      <c r="O8" s="8"/>
      <c r="P8" s="8"/>
      <c r="Q8" s="7"/>
      <c r="R8" s="7"/>
    </row>
    <row r="9" spans="2:18">
      <c r="B9" s="3">
        <f t="shared" ref="B9:B25" si="1">B8+1</f>
        <v>2019</v>
      </c>
      <c r="C9" s="25">
        <f>'B29-2015'!I69</f>
        <v>30277225</v>
      </c>
      <c r="D9" s="26">
        <f>'B30-2015'!I70</f>
        <v>7738457</v>
      </c>
      <c r="E9" s="27">
        <f t="shared" si="0"/>
        <v>38015682</v>
      </c>
      <c r="F9" s="7"/>
      <c r="G9" s="8"/>
      <c r="H9" s="8"/>
      <c r="I9" s="7"/>
      <c r="J9" s="8"/>
      <c r="K9" s="8"/>
      <c r="L9" s="8"/>
      <c r="M9" s="8"/>
      <c r="N9" s="8"/>
      <c r="O9" s="8"/>
      <c r="P9" s="8"/>
      <c r="Q9" s="7"/>
      <c r="R9" s="7"/>
    </row>
    <row r="10" spans="2:18">
      <c r="B10" s="3">
        <f t="shared" si="1"/>
        <v>2020</v>
      </c>
      <c r="C10" s="25">
        <f>'B29-2015'!I70</f>
        <v>29583228</v>
      </c>
      <c r="D10" s="26">
        <f>'B30-2015'!I71</f>
        <v>7738457</v>
      </c>
      <c r="E10" s="27">
        <f t="shared" si="0"/>
        <v>37321685</v>
      </c>
      <c r="F10" s="7"/>
      <c r="G10" s="8"/>
      <c r="H10" s="8"/>
      <c r="I10" s="7"/>
      <c r="J10" s="8"/>
      <c r="K10" s="8"/>
      <c r="L10" s="8"/>
      <c r="M10" s="8"/>
      <c r="N10" s="8"/>
      <c r="O10" s="8"/>
      <c r="P10" s="8"/>
      <c r="Q10" s="7"/>
      <c r="R10" s="7"/>
    </row>
    <row r="11" spans="2:18">
      <c r="B11" s="3">
        <f t="shared" si="1"/>
        <v>2021</v>
      </c>
      <c r="C11" s="25">
        <f>'B29-2015'!I71</f>
        <v>30235315</v>
      </c>
      <c r="D11" s="26">
        <f>'B30-2015'!I72</f>
        <v>7024221</v>
      </c>
      <c r="E11" s="27">
        <f t="shared" si="0"/>
        <v>37259536</v>
      </c>
      <c r="F11" s="7"/>
      <c r="G11" s="8"/>
      <c r="H11" s="8"/>
      <c r="I11" s="7"/>
      <c r="J11" s="8"/>
      <c r="K11" s="8"/>
      <c r="L11" s="8"/>
      <c r="M11" s="8"/>
      <c r="N11" s="8"/>
      <c r="O11" s="8"/>
      <c r="P11" s="8"/>
      <c r="Q11" s="7"/>
      <c r="R11" s="7"/>
    </row>
    <row r="12" spans="2:18">
      <c r="B12" s="3">
        <f t="shared" si="1"/>
        <v>2022</v>
      </c>
      <c r="C12" s="25">
        <f>'B29-2015'!I72</f>
        <v>29084342</v>
      </c>
      <c r="D12" s="26">
        <f>'B30-2015'!I73</f>
        <v>7024221</v>
      </c>
      <c r="E12" s="27">
        <f t="shared" si="0"/>
        <v>36108563</v>
      </c>
      <c r="F12" s="7"/>
      <c r="G12" s="8"/>
      <c r="H12" s="8"/>
      <c r="I12" s="7"/>
      <c r="J12" s="8"/>
      <c r="K12" s="8"/>
      <c r="L12" s="8"/>
      <c r="M12" s="8"/>
      <c r="N12" s="8"/>
      <c r="O12" s="8"/>
      <c r="P12" s="8"/>
      <c r="Q12" s="7"/>
      <c r="R12" s="7"/>
    </row>
    <row r="13" spans="2:18">
      <c r="B13" s="3">
        <f t="shared" si="1"/>
        <v>2023</v>
      </c>
      <c r="C13" s="25">
        <f>'B29-2015'!I73</f>
        <v>23863138</v>
      </c>
      <c r="D13" s="26">
        <f>'B30-2015'!I74</f>
        <v>7024221</v>
      </c>
      <c r="E13" s="27">
        <f t="shared" si="0"/>
        <v>30887359</v>
      </c>
      <c r="F13" s="7"/>
      <c r="G13" s="8"/>
      <c r="H13" s="8"/>
      <c r="I13" s="7"/>
      <c r="J13" s="8"/>
      <c r="K13" s="8"/>
      <c r="L13" s="8"/>
      <c r="M13" s="8"/>
      <c r="N13" s="8"/>
      <c r="O13" s="8"/>
      <c r="P13" s="8"/>
      <c r="Q13" s="7"/>
      <c r="R13" s="7"/>
    </row>
    <row r="14" spans="2:18">
      <c r="B14" s="3">
        <f t="shared" si="1"/>
        <v>2024</v>
      </c>
      <c r="C14" s="25">
        <f>'B29-2015'!I74</f>
        <v>25053591</v>
      </c>
      <c r="D14" s="26">
        <f>'B30-2015'!I75</f>
        <v>7024221</v>
      </c>
      <c r="E14" s="27">
        <f t="shared" si="0"/>
        <v>32077812</v>
      </c>
      <c r="F14" s="7"/>
      <c r="G14" s="8"/>
      <c r="H14" s="8"/>
      <c r="I14" s="7"/>
      <c r="J14" s="8"/>
      <c r="K14" s="8"/>
      <c r="L14" s="8"/>
      <c r="M14" s="8"/>
      <c r="N14" s="8"/>
      <c r="O14" s="8"/>
      <c r="P14" s="8"/>
      <c r="Q14" s="7"/>
      <c r="R14" s="7"/>
    </row>
    <row r="15" spans="2:18">
      <c r="B15" s="3">
        <f t="shared" si="1"/>
        <v>2025</v>
      </c>
      <c r="C15" s="25">
        <f>'B29-2015'!I75</f>
        <v>28507429</v>
      </c>
      <c r="D15" s="26">
        <f>'B30-2015'!I76</f>
        <v>7024221</v>
      </c>
      <c r="E15" s="27">
        <f t="shared" si="0"/>
        <v>35531650</v>
      </c>
      <c r="F15" s="7"/>
      <c r="G15" s="8"/>
      <c r="H15" s="8"/>
      <c r="I15" s="7"/>
      <c r="J15" s="8"/>
      <c r="K15" s="8"/>
      <c r="L15" s="8"/>
      <c r="M15" s="8"/>
      <c r="N15" s="8"/>
      <c r="O15" s="8"/>
      <c r="P15" s="8"/>
      <c r="Q15" s="7"/>
      <c r="R15" s="7"/>
    </row>
    <row r="16" spans="2:18">
      <c r="B16" s="3">
        <f t="shared" si="1"/>
        <v>2026</v>
      </c>
      <c r="C16" s="25">
        <f>'B29-2015'!I76</f>
        <v>11230843</v>
      </c>
      <c r="D16" s="26">
        <f>'B30-2015'!I77</f>
        <v>7024221</v>
      </c>
      <c r="E16" s="27">
        <f t="shared" si="0"/>
        <v>18255064</v>
      </c>
      <c r="F16" s="7"/>
      <c r="G16" s="8"/>
      <c r="H16" s="8"/>
      <c r="I16" s="7"/>
      <c r="J16" s="8"/>
      <c r="K16" s="8"/>
      <c r="L16" s="8"/>
      <c r="M16" s="8"/>
      <c r="N16" s="8"/>
      <c r="O16" s="8"/>
      <c r="P16" s="8"/>
      <c r="Q16" s="7"/>
      <c r="R16" s="7"/>
    </row>
    <row r="17" spans="2:18">
      <c r="B17" s="3">
        <f t="shared" si="1"/>
        <v>2027</v>
      </c>
      <c r="C17" s="25">
        <f>'B29-2015'!I77</f>
        <v>11428231</v>
      </c>
      <c r="D17" s="26">
        <f>'B30-2015'!I78</f>
        <v>7024221</v>
      </c>
      <c r="E17" s="27">
        <f t="shared" si="0"/>
        <v>18452452</v>
      </c>
      <c r="F17" s="7"/>
      <c r="G17" s="8"/>
      <c r="H17" s="8"/>
      <c r="I17" s="7"/>
      <c r="J17" s="8"/>
      <c r="K17" s="8"/>
      <c r="L17" s="8"/>
      <c r="M17" s="8"/>
      <c r="N17" s="8"/>
      <c r="O17" s="8"/>
      <c r="P17" s="8"/>
      <c r="Q17" s="7"/>
      <c r="R17" s="7"/>
    </row>
    <row r="18" spans="2:18">
      <c r="B18" s="3">
        <f t="shared" si="1"/>
        <v>2028</v>
      </c>
      <c r="C18" s="25">
        <f>'B29-2015'!I78</f>
        <v>7440020</v>
      </c>
      <c r="D18" s="26">
        <f>'B30-2015'!I79</f>
        <v>7024221</v>
      </c>
      <c r="E18" s="27">
        <f t="shared" si="0"/>
        <v>14464241</v>
      </c>
      <c r="F18" s="7"/>
      <c r="G18" s="8"/>
      <c r="H18" s="8"/>
      <c r="I18" s="7"/>
      <c r="J18" s="8"/>
      <c r="K18" s="8"/>
      <c r="L18" s="8"/>
      <c r="M18" s="8"/>
      <c r="N18" s="8"/>
      <c r="O18" s="8"/>
      <c r="P18" s="8"/>
      <c r="Q18" s="7"/>
      <c r="R18" s="7"/>
    </row>
    <row r="19" spans="2:18">
      <c r="B19" s="3">
        <f t="shared" si="1"/>
        <v>2029</v>
      </c>
      <c r="C19" s="25">
        <f>'B29-2015'!I79</f>
        <v>7806395</v>
      </c>
      <c r="D19" s="26">
        <f>'B30-2015'!I80</f>
        <v>7024221</v>
      </c>
      <c r="E19" s="27">
        <f t="shared" si="0"/>
        <v>14830616</v>
      </c>
      <c r="F19" s="7"/>
      <c r="G19" s="8"/>
      <c r="H19" s="8"/>
      <c r="I19" s="7"/>
      <c r="J19" s="8"/>
      <c r="K19" s="8"/>
      <c r="L19" s="8"/>
      <c r="M19" s="8"/>
      <c r="N19" s="8"/>
      <c r="O19" s="8"/>
      <c r="P19" s="8"/>
      <c r="Q19" s="7"/>
      <c r="R19" s="7"/>
    </row>
    <row r="20" spans="2:18">
      <c r="B20" s="3">
        <f t="shared" si="1"/>
        <v>2030</v>
      </c>
      <c r="C20" s="25">
        <f>'B29-2015'!I80</f>
        <v>1526217</v>
      </c>
      <c r="D20" s="26">
        <f>'B30-2015'!I81</f>
        <v>7024221</v>
      </c>
      <c r="E20" s="27">
        <f t="shared" si="0"/>
        <v>8550438</v>
      </c>
      <c r="F20" s="7"/>
      <c r="G20" s="8"/>
      <c r="H20" s="8"/>
      <c r="I20" s="7"/>
      <c r="J20" s="8"/>
      <c r="K20" s="8"/>
      <c r="L20" s="8"/>
      <c r="M20" s="8"/>
      <c r="N20" s="8"/>
      <c r="O20" s="8"/>
      <c r="P20" s="8"/>
      <c r="Q20" s="7"/>
      <c r="R20" s="7"/>
    </row>
    <row r="21" spans="2:18">
      <c r="B21" s="3">
        <f t="shared" si="1"/>
        <v>2031</v>
      </c>
      <c r="C21" s="25">
        <f>'B29-2015'!I81</f>
        <v>1521074</v>
      </c>
      <c r="D21" s="26">
        <f>'B30-2015'!I82</f>
        <v>7024221</v>
      </c>
      <c r="E21" s="27">
        <f t="shared" si="0"/>
        <v>8545295</v>
      </c>
      <c r="F21" s="7"/>
      <c r="G21" s="8"/>
      <c r="H21" s="8"/>
      <c r="I21" s="7"/>
      <c r="J21" s="8"/>
      <c r="K21" s="8"/>
      <c r="L21" s="8"/>
      <c r="M21" s="8"/>
      <c r="N21" s="8"/>
      <c r="O21" s="8"/>
      <c r="P21" s="8"/>
      <c r="Q21" s="7"/>
      <c r="R21" s="7"/>
    </row>
    <row r="22" spans="2:18">
      <c r="B22" s="3">
        <f t="shared" si="1"/>
        <v>2032</v>
      </c>
      <c r="C22" s="25">
        <f>'B29-2015'!I82</f>
        <v>1524918</v>
      </c>
      <c r="D22" s="26">
        <f>'B30-2015'!I83</f>
        <v>7024221</v>
      </c>
      <c r="E22" s="27">
        <f t="shared" si="0"/>
        <v>8549139</v>
      </c>
      <c r="F22" s="7"/>
      <c r="G22" s="8"/>
      <c r="H22" s="8"/>
      <c r="I22" s="7"/>
      <c r="J22" s="8"/>
      <c r="K22" s="8"/>
      <c r="L22" s="8"/>
      <c r="M22" s="8"/>
      <c r="N22" s="8"/>
      <c r="O22" s="8"/>
      <c r="P22" s="8"/>
      <c r="Q22" s="7"/>
      <c r="R22" s="7"/>
    </row>
    <row r="23" spans="2:18">
      <c r="B23" s="3">
        <f t="shared" si="1"/>
        <v>2033</v>
      </c>
      <c r="C23" s="25">
        <f>'B29-2015'!I83</f>
        <v>1523517</v>
      </c>
      <c r="D23" s="26">
        <f>'B30-2015'!I84</f>
        <v>7024221</v>
      </c>
      <c r="E23" s="27">
        <f t="shared" si="0"/>
        <v>8547738</v>
      </c>
      <c r="F23" s="7"/>
      <c r="G23" s="8"/>
      <c r="H23" s="8"/>
      <c r="I23" s="7"/>
      <c r="J23" s="8"/>
      <c r="K23" s="8"/>
      <c r="L23" s="8"/>
      <c r="M23" s="8"/>
      <c r="N23" s="8"/>
      <c r="O23" s="8"/>
      <c r="P23" s="8"/>
      <c r="Q23" s="7"/>
      <c r="R23" s="7"/>
    </row>
    <row r="24" spans="2:18">
      <c r="B24" s="3">
        <f t="shared" si="1"/>
        <v>2034</v>
      </c>
      <c r="C24" s="25">
        <f>'B29-2015'!I84</f>
        <v>1526403</v>
      </c>
      <c r="D24" s="26">
        <f>'B30-2015'!I85</f>
        <v>7024221</v>
      </c>
      <c r="E24" s="27">
        <f t="shared" si="0"/>
        <v>8550624</v>
      </c>
      <c r="F24" s="7"/>
      <c r="G24" s="8"/>
      <c r="H24" s="8"/>
      <c r="I24" s="7"/>
      <c r="J24" s="8"/>
      <c r="K24" s="8"/>
      <c r="L24" s="8"/>
      <c r="M24" s="8"/>
      <c r="N24" s="8"/>
      <c r="O24" s="8"/>
      <c r="P24" s="8"/>
      <c r="Q24" s="7"/>
      <c r="R24" s="7"/>
    </row>
    <row r="25" spans="2:18">
      <c r="B25" s="3">
        <f t="shared" si="1"/>
        <v>2035</v>
      </c>
      <c r="C25" s="25">
        <f>'B29-2015'!I85</f>
        <v>1522730</v>
      </c>
      <c r="D25" s="26">
        <f>'B30-2015'!I86</f>
        <v>7024221</v>
      </c>
      <c r="E25" s="27">
        <f t="shared" si="0"/>
        <v>8546951</v>
      </c>
      <c r="F25" s="7"/>
      <c r="G25" s="8"/>
      <c r="H25" s="8"/>
      <c r="I25" s="7"/>
      <c r="J25" s="8"/>
      <c r="K25" s="8"/>
      <c r="L25" s="8"/>
      <c r="M25" s="8"/>
      <c r="N25" s="8"/>
      <c r="O25" s="8"/>
      <c r="P25" s="8"/>
      <c r="Q25" s="7"/>
      <c r="R25" s="7"/>
    </row>
    <row r="26" spans="2:18">
      <c r="B26" s="4"/>
      <c r="C26" s="25"/>
      <c r="D26" s="26"/>
      <c r="E26" s="27"/>
      <c r="F26" s="7"/>
      <c r="G26" s="8"/>
      <c r="H26" s="8"/>
      <c r="I26" s="7"/>
      <c r="J26" s="8"/>
      <c r="K26" s="8"/>
      <c r="L26" s="8"/>
      <c r="M26" s="8"/>
      <c r="N26" s="8"/>
      <c r="O26" s="8"/>
      <c r="P26" s="8"/>
      <c r="Q26" s="7"/>
      <c r="R26" s="7"/>
    </row>
    <row r="27" spans="2:18" ht="14.3" thickBot="1">
      <c r="B27" s="30" t="s">
        <v>1</v>
      </c>
      <c r="C27" s="266">
        <f>SUM(C7:C26)</f>
        <v>304851560</v>
      </c>
      <c r="D27" s="266">
        <f>SUM(D7:D26)</f>
        <v>136317143</v>
      </c>
      <c r="E27" s="267">
        <f>SUM(E7:E26)</f>
        <v>441168703</v>
      </c>
      <c r="F27" s="21"/>
      <c r="G27" s="2"/>
      <c r="H27" s="2"/>
      <c r="I27" s="2"/>
      <c r="J27" s="2"/>
      <c r="K27" s="2"/>
      <c r="L27" s="19"/>
      <c r="M27" s="20"/>
      <c r="N27" s="20"/>
      <c r="O27" s="20"/>
      <c r="P27" s="18"/>
      <c r="Q27" s="18"/>
      <c r="R27" s="18"/>
    </row>
    <row r="28" spans="2:18" ht="14.3" thickTop="1">
      <c r="B28" s="22"/>
      <c r="C28" s="22"/>
      <c r="F28" s="2"/>
      <c r="G28" s="2"/>
      <c r="H28" s="2"/>
      <c r="I28" s="2"/>
      <c r="J28" s="2"/>
      <c r="K28" s="2"/>
      <c r="L28" s="18"/>
      <c r="M28" s="18"/>
      <c r="N28" s="18"/>
      <c r="O28" s="18"/>
      <c r="P28" s="18"/>
      <c r="Q28" s="18"/>
      <c r="R28" s="18"/>
    </row>
    <row r="29" spans="2:18">
      <c r="B29" s="28"/>
      <c r="C29" s="22"/>
      <c r="D29" s="17"/>
      <c r="F29" s="2"/>
      <c r="G29" s="2"/>
      <c r="H29" s="2"/>
      <c r="I29" s="2"/>
      <c r="J29" s="2"/>
      <c r="K29" s="2"/>
      <c r="L29" s="18"/>
      <c r="M29" s="18"/>
      <c r="N29" s="18"/>
      <c r="O29" s="18"/>
      <c r="P29" s="18"/>
      <c r="Q29" s="18"/>
      <c r="R29" s="18"/>
    </row>
    <row r="30" spans="2:18">
      <c r="B30" s="28"/>
      <c r="C30" s="23"/>
      <c r="D30" s="6"/>
      <c r="F30" s="2"/>
      <c r="G30" s="2"/>
      <c r="H30" s="2"/>
      <c r="I30" s="2"/>
      <c r="J30" s="2"/>
      <c r="K30" s="2"/>
      <c r="L30" s="2"/>
      <c r="M30" s="2"/>
      <c r="N30" s="2"/>
    </row>
    <row r="31" spans="2:18">
      <c r="B31" s="29"/>
      <c r="F31" s="2"/>
      <c r="G31" s="2"/>
      <c r="H31" s="2"/>
      <c r="I31" s="2"/>
      <c r="J31" s="2"/>
      <c r="K31" s="2"/>
      <c r="L31" s="2"/>
      <c r="M31" s="2"/>
      <c r="N31" s="2"/>
    </row>
    <row r="33" spans="2:18">
      <c r="B33" s="22"/>
      <c r="C33" s="22"/>
      <c r="F33" s="2"/>
      <c r="G33" s="2"/>
      <c r="H33" s="2"/>
      <c r="I33" s="2"/>
      <c r="J33" s="2"/>
      <c r="K33" s="2"/>
      <c r="L33" s="2"/>
      <c r="M33" s="2"/>
      <c r="N33" s="2"/>
      <c r="R33" s="24"/>
    </row>
    <row r="34" spans="2:18">
      <c r="B34" s="22"/>
      <c r="C34" s="22"/>
      <c r="R34" s="24"/>
    </row>
    <row r="35" spans="2:18">
      <c r="B35" s="22"/>
      <c r="C35" s="22"/>
      <c r="R35" s="24"/>
    </row>
    <row r="36" spans="2:18">
      <c r="B36" s="22"/>
      <c r="C36" s="22"/>
      <c r="R36" s="24"/>
    </row>
    <row r="37" spans="2:18">
      <c r="R37" s="24"/>
    </row>
    <row r="38" spans="2:18">
      <c r="R38" s="24"/>
    </row>
  </sheetData>
  <mergeCells count="6">
    <mergeCell ref="B2:E2"/>
    <mergeCell ref="E4:E5"/>
    <mergeCell ref="B3:B5"/>
    <mergeCell ref="C3:E3"/>
    <mergeCell ref="C4:C5"/>
    <mergeCell ref="D4:D5"/>
  </mergeCells>
  <printOptions horizontalCentered="1"/>
  <pageMargins left="0" right="0" top="0" bottom="0.5" header="0" footer="0.25"/>
  <pageSetup orientation="landscape" r:id="rId1"/>
  <headerFooter alignWithMargins="0">
    <oddFooter>&amp;L&amp;F&amp;C&amp;P of &amp;N&amp;RSWPAO - May 03, 2006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zoomScale="110" zoomScaleNormal="110" workbookViewId="0">
      <selection activeCell="D27" sqref="D27"/>
    </sheetView>
  </sheetViews>
  <sheetFormatPr defaultColWidth="8.875" defaultRowHeight="13.6"/>
  <cols>
    <col min="1" max="1" width="3.875" style="1" customWidth="1"/>
    <col min="2" max="2" width="12.375" style="1" customWidth="1"/>
    <col min="3" max="5" width="21.625" style="1" customWidth="1"/>
    <col min="6" max="6" width="16" style="1" customWidth="1"/>
    <col min="7" max="7" width="18.25" style="1" customWidth="1"/>
    <col min="8" max="8" width="19.875" style="1" customWidth="1"/>
    <col min="9" max="9" width="19.375" style="1" customWidth="1"/>
    <col min="10" max="10" width="15.375" style="1" customWidth="1"/>
    <col min="11" max="12" width="16" style="1" customWidth="1"/>
    <col min="13" max="13" width="19.125" style="1" customWidth="1"/>
    <col min="14" max="14" width="19.875" style="1" customWidth="1"/>
    <col min="15" max="18" width="15.375" style="1" customWidth="1"/>
    <col min="19" max="19" width="18.875" style="1" bestFit="1" customWidth="1"/>
    <col min="20" max="20" width="16.75" style="1" bestFit="1" customWidth="1"/>
    <col min="21" max="22" width="15.75" style="1" customWidth="1"/>
    <col min="23" max="23" width="13.125" style="1" bestFit="1" customWidth="1"/>
    <col min="24" max="25" width="8.875" style="1"/>
    <col min="26" max="26" width="12.125" style="1" customWidth="1"/>
    <col min="27" max="28" width="11.625" style="1" customWidth="1"/>
    <col min="29" max="29" width="9.25" style="1" bestFit="1" customWidth="1"/>
    <col min="30" max="16384" width="8.875" style="1"/>
  </cols>
  <sheetData>
    <row r="1" spans="2:18">
      <c r="B1" s="9"/>
      <c r="C1" s="9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8" ht="19.05" thickBot="1">
      <c r="B2" s="363" t="s">
        <v>283</v>
      </c>
      <c r="C2" s="363"/>
      <c r="D2" s="363"/>
      <c r="E2" s="36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8" ht="36" customHeight="1" thickTop="1">
      <c r="B3" s="364" t="s">
        <v>0</v>
      </c>
      <c r="C3" s="367" t="s">
        <v>284</v>
      </c>
      <c r="D3" s="368"/>
      <c r="E3" s="369"/>
      <c r="I3" s="5"/>
      <c r="J3" s="5"/>
      <c r="K3" s="5"/>
      <c r="L3" s="5"/>
      <c r="M3" s="5"/>
      <c r="N3" s="5"/>
      <c r="O3" s="5"/>
      <c r="P3" s="5"/>
      <c r="Q3" s="5"/>
      <c r="R3" s="5"/>
    </row>
    <row r="4" spans="2:18" ht="18" customHeight="1">
      <c r="B4" s="365"/>
      <c r="C4" s="370" t="s">
        <v>273</v>
      </c>
      <c r="D4" s="370" t="s">
        <v>28</v>
      </c>
      <c r="E4" s="372" t="s">
        <v>270</v>
      </c>
      <c r="F4" s="11"/>
      <c r="G4" s="11"/>
      <c r="H4" s="11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ht="18" customHeight="1">
      <c r="B5" s="366"/>
      <c r="C5" s="371"/>
      <c r="D5" s="371"/>
      <c r="E5" s="373"/>
      <c r="F5" s="10"/>
      <c r="H5" s="5"/>
      <c r="I5" s="2"/>
      <c r="J5" s="2"/>
      <c r="K5" s="2"/>
      <c r="L5" s="2"/>
      <c r="M5" s="2"/>
      <c r="N5" s="2"/>
      <c r="O5" s="2"/>
      <c r="P5" s="2"/>
    </row>
    <row r="6" spans="2:18" ht="13.1" customHeight="1">
      <c r="B6" s="12"/>
      <c r="C6" s="13"/>
      <c r="D6" s="14"/>
      <c r="E6" s="15"/>
      <c r="F6" s="16"/>
      <c r="G6" s="10"/>
      <c r="H6" s="10"/>
      <c r="I6" s="5"/>
      <c r="J6" s="2"/>
      <c r="K6" s="2"/>
      <c r="L6" s="2"/>
      <c r="M6" s="2"/>
      <c r="N6" s="2"/>
      <c r="O6" s="2"/>
      <c r="P6" s="2"/>
      <c r="Q6" s="2"/>
      <c r="R6" s="2"/>
    </row>
    <row r="7" spans="2:18">
      <c r="B7" s="3">
        <v>2017</v>
      </c>
      <c r="C7" s="268">
        <v>30414575</v>
      </c>
      <c r="D7" s="269">
        <v>6537102.2474999996</v>
      </c>
      <c r="E7" s="270">
        <v>36951677.247500002</v>
      </c>
      <c r="F7" s="7"/>
      <c r="G7" s="8"/>
      <c r="H7" s="8"/>
      <c r="I7" s="7"/>
      <c r="J7" s="8"/>
      <c r="K7" s="8"/>
      <c r="L7" s="8"/>
      <c r="M7" s="8"/>
      <c r="N7" s="8"/>
      <c r="O7" s="8"/>
      <c r="P7" s="8"/>
      <c r="Q7" s="7"/>
      <c r="R7" s="7"/>
    </row>
    <row r="8" spans="2:18">
      <c r="B8" s="3">
        <f>B7+1</f>
        <v>2018</v>
      </c>
      <c r="C8" s="25">
        <v>30598472</v>
      </c>
      <c r="D8" s="26">
        <v>7942732.7929312494</v>
      </c>
      <c r="E8" s="27">
        <v>38541204.792931251</v>
      </c>
      <c r="F8" s="7"/>
      <c r="G8" s="8"/>
      <c r="H8" s="8"/>
      <c r="I8" s="7"/>
      <c r="J8" s="8"/>
      <c r="K8" s="8"/>
      <c r="L8" s="8"/>
      <c r="M8" s="8"/>
      <c r="N8" s="8"/>
      <c r="O8" s="8"/>
      <c r="P8" s="8"/>
      <c r="Q8" s="7"/>
      <c r="R8" s="7"/>
    </row>
    <row r="9" spans="2:18">
      <c r="B9" s="3">
        <f t="shared" ref="B9:B25" si="0">B8+1</f>
        <v>2019</v>
      </c>
      <c r="C9" s="25">
        <v>30241264.5</v>
      </c>
      <c r="D9" s="26">
        <v>8558294.5843834206</v>
      </c>
      <c r="E9" s="27">
        <v>38799559.084383421</v>
      </c>
      <c r="F9" s="7"/>
      <c r="G9" s="8"/>
      <c r="H9" s="8"/>
      <c r="I9" s="7"/>
      <c r="J9" s="8"/>
      <c r="K9" s="8"/>
      <c r="L9" s="8"/>
      <c r="M9" s="8"/>
      <c r="N9" s="8"/>
      <c r="O9" s="8"/>
      <c r="P9" s="8"/>
      <c r="Q9" s="7"/>
      <c r="R9" s="7"/>
    </row>
    <row r="10" spans="2:18">
      <c r="B10" s="3">
        <f t="shared" si="0"/>
        <v>2020</v>
      </c>
      <c r="C10" s="25">
        <v>29930226.5</v>
      </c>
      <c r="D10" s="26">
        <v>9221562.4146731347</v>
      </c>
      <c r="E10" s="27">
        <v>39151788.914673135</v>
      </c>
      <c r="F10" s="7"/>
      <c r="G10" s="8"/>
      <c r="H10" s="8"/>
      <c r="I10" s="7"/>
      <c r="J10" s="8"/>
      <c r="K10" s="8"/>
      <c r="L10" s="8"/>
      <c r="M10" s="8"/>
      <c r="N10" s="8"/>
      <c r="O10" s="8"/>
      <c r="P10" s="8"/>
      <c r="Q10" s="7"/>
      <c r="R10" s="7"/>
    </row>
    <row r="11" spans="2:18">
      <c r="B11" s="3">
        <f t="shared" si="0"/>
        <v>2021</v>
      </c>
      <c r="C11" s="25">
        <v>29909271.5</v>
      </c>
      <c r="D11" s="26">
        <v>9936233.5018103011</v>
      </c>
      <c r="E11" s="27">
        <v>39845505.001810297</v>
      </c>
      <c r="F11" s="7"/>
      <c r="G11" s="8"/>
      <c r="H11" s="8"/>
      <c r="I11" s="7"/>
      <c r="J11" s="8"/>
      <c r="K11" s="8"/>
      <c r="L11" s="8"/>
      <c r="M11" s="8"/>
      <c r="N11" s="8"/>
      <c r="O11" s="8"/>
      <c r="P11" s="8"/>
      <c r="Q11" s="7"/>
      <c r="R11" s="7"/>
    </row>
    <row r="12" spans="2:18">
      <c r="B12" s="3">
        <f t="shared" si="0"/>
        <v>2022</v>
      </c>
      <c r="C12" s="25">
        <v>29659828.5</v>
      </c>
      <c r="D12" s="26">
        <v>10706291.598200601</v>
      </c>
      <c r="E12" s="27">
        <v>40366120.098200604</v>
      </c>
      <c r="F12" s="7"/>
      <c r="G12" s="8"/>
      <c r="H12" s="8"/>
      <c r="I12" s="7"/>
      <c r="J12" s="8"/>
      <c r="K12" s="8"/>
      <c r="L12" s="8"/>
      <c r="M12" s="8"/>
      <c r="N12" s="8"/>
      <c r="O12" s="8"/>
      <c r="P12" s="8"/>
      <c r="Q12" s="7"/>
      <c r="R12" s="7"/>
    </row>
    <row r="13" spans="2:18">
      <c r="B13" s="3">
        <f t="shared" si="0"/>
        <v>2023</v>
      </c>
      <c r="C13" s="25">
        <v>26473740</v>
      </c>
      <c r="D13" s="26">
        <v>11536029.197061144</v>
      </c>
      <c r="E13" s="27">
        <v>38009769.197061144</v>
      </c>
      <c r="F13" s="7"/>
      <c r="G13" s="8"/>
      <c r="H13" s="8"/>
      <c r="I13" s="7"/>
      <c r="J13" s="8"/>
      <c r="K13" s="8"/>
      <c r="L13" s="8"/>
      <c r="M13" s="8"/>
      <c r="N13" s="8"/>
      <c r="O13" s="8"/>
      <c r="P13" s="8"/>
      <c r="Q13" s="7"/>
      <c r="R13" s="7"/>
    </row>
    <row r="14" spans="2:18">
      <c r="B14" s="3">
        <f t="shared" si="0"/>
        <v>2024</v>
      </c>
      <c r="C14" s="25">
        <v>24458364.5</v>
      </c>
      <c r="D14" s="26">
        <v>12430071.459833382</v>
      </c>
      <c r="E14" s="27">
        <v>36888435.959833384</v>
      </c>
      <c r="F14" s="7"/>
      <c r="G14" s="8"/>
      <c r="H14" s="8"/>
      <c r="I14" s="7"/>
      <c r="J14" s="8"/>
      <c r="K14" s="8"/>
      <c r="L14" s="8"/>
      <c r="M14" s="8"/>
      <c r="N14" s="8"/>
      <c r="O14" s="8"/>
      <c r="P14" s="8"/>
      <c r="Q14" s="7"/>
      <c r="R14" s="7"/>
    </row>
    <row r="15" spans="2:18">
      <c r="B15" s="3">
        <f t="shared" si="0"/>
        <v>2025</v>
      </c>
      <c r="C15" s="25">
        <v>26780510</v>
      </c>
      <c r="D15" s="26">
        <v>13393401.997970467</v>
      </c>
      <c r="E15" s="27">
        <v>40173911.997970469</v>
      </c>
      <c r="F15" s="7"/>
      <c r="G15" s="8"/>
      <c r="H15" s="8"/>
      <c r="I15" s="7"/>
      <c r="J15" s="8"/>
      <c r="K15" s="8"/>
      <c r="L15" s="8"/>
      <c r="M15" s="8"/>
      <c r="N15" s="8"/>
      <c r="O15" s="8"/>
      <c r="P15" s="8"/>
      <c r="Q15" s="7"/>
      <c r="R15" s="7"/>
    </row>
    <row r="16" spans="2:18">
      <c r="B16" s="3">
        <f t="shared" si="0"/>
        <v>2026</v>
      </c>
      <c r="C16" s="25">
        <v>19869136</v>
      </c>
      <c r="D16" s="26">
        <v>14431390.652813178</v>
      </c>
      <c r="E16" s="27">
        <v>34300526.652813181</v>
      </c>
      <c r="F16" s="7"/>
      <c r="G16" s="8"/>
      <c r="H16" s="8"/>
      <c r="I16" s="7"/>
      <c r="J16" s="8"/>
      <c r="K16" s="8"/>
      <c r="L16" s="8"/>
      <c r="M16" s="8"/>
      <c r="N16" s="8"/>
      <c r="O16" s="8"/>
      <c r="P16" s="8"/>
      <c r="Q16" s="7"/>
      <c r="R16" s="7"/>
    </row>
    <row r="17" spans="2:18">
      <c r="B17" s="3">
        <f t="shared" si="0"/>
        <v>2027</v>
      </c>
      <c r="C17" s="25">
        <v>11329537</v>
      </c>
      <c r="D17" s="26">
        <v>15549823.428406198</v>
      </c>
      <c r="E17" s="27">
        <v>26879360.428406198</v>
      </c>
      <c r="F17" s="7"/>
      <c r="G17" s="8"/>
      <c r="H17" s="8"/>
      <c r="I17" s="7"/>
      <c r="J17" s="8"/>
      <c r="K17" s="8"/>
      <c r="L17" s="8"/>
      <c r="M17" s="8"/>
      <c r="N17" s="8"/>
      <c r="O17" s="8"/>
      <c r="P17" s="8"/>
      <c r="Q17" s="7"/>
      <c r="R17" s="7"/>
    </row>
    <row r="18" spans="2:18">
      <c r="B18" s="3">
        <f t="shared" si="0"/>
        <v>2028</v>
      </c>
      <c r="C18" s="25">
        <v>9434125.5</v>
      </c>
      <c r="D18" s="26">
        <v>16754934.744107677</v>
      </c>
      <c r="E18" s="27">
        <v>26189060.244107679</v>
      </c>
      <c r="F18" s="7"/>
      <c r="G18" s="8"/>
      <c r="H18" s="8"/>
      <c r="I18" s="7"/>
      <c r="J18" s="8"/>
      <c r="K18" s="8"/>
      <c r="L18" s="8"/>
      <c r="M18" s="8"/>
      <c r="N18" s="8"/>
      <c r="O18" s="8"/>
      <c r="P18" s="8"/>
      <c r="Q18" s="7"/>
      <c r="R18" s="7"/>
    </row>
    <row r="19" spans="2:18">
      <c r="B19" s="3">
        <f t="shared" si="0"/>
        <v>2029</v>
      </c>
      <c r="C19" s="25">
        <v>7623207.5</v>
      </c>
      <c r="D19" s="26">
        <v>18053442.18677602</v>
      </c>
      <c r="E19" s="27">
        <v>25676649.68677602</v>
      </c>
      <c r="F19" s="7"/>
      <c r="G19" s="8"/>
      <c r="H19" s="8"/>
      <c r="I19" s="7"/>
      <c r="J19" s="8"/>
      <c r="K19" s="8"/>
      <c r="L19" s="8"/>
      <c r="M19" s="8"/>
      <c r="N19" s="8"/>
      <c r="O19" s="8"/>
      <c r="P19" s="8"/>
      <c r="Q19" s="7"/>
      <c r="R19" s="7"/>
    </row>
    <row r="20" spans="2:18">
      <c r="B20" s="3">
        <f t="shared" si="0"/>
        <v>2030</v>
      </c>
      <c r="C20" s="25">
        <v>4666306</v>
      </c>
      <c r="D20" s="26">
        <v>19452583.956251159</v>
      </c>
      <c r="E20" s="27">
        <v>24118889.956251159</v>
      </c>
      <c r="F20" s="7"/>
      <c r="G20" s="8"/>
      <c r="H20" s="8"/>
      <c r="I20" s="7"/>
      <c r="J20" s="8"/>
      <c r="K20" s="8"/>
      <c r="L20" s="8"/>
      <c r="M20" s="8"/>
      <c r="N20" s="8"/>
      <c r="O20" s="8"/>
      <c r="P20" s="8"/>
      <c r="Q20" s="7"/>
      <c r="R20" s="7"/>
    </row>
    <row r="21" spans="2:18">
      <c r="B21" s="3">
        <f t="shared" si="0"/>
        <v>2031</v>
      </c>
      <c r="C21" s="25">
        <v>1523645.5</v>
      </c>
      <c r="D21" s="26">
        <v>20960159.212860622</v>
      </c>
      <c r="E21" s="27">
        <v>22483804.712860622</v>
      </c>
      <c r="F21" s="7"/>
      <c r="G21" s="8"/>
      <c r="H21" s="8"/>
      <c r="I21" s="7"/>
      <c r="J21" s="8"/>
      <c r="K21" s="8"/>
      <c r="L21" s="8"/>
      <c r="M21" s="8"/>
      <c r="N21" s="8"/>
      <c r="O21" s="8"/>
      <c r="P21" s="8"/>
      <c r="Q21" s="7"/>
      <c r="R21" s="7"/>
    </row>
    <row r="22" spans="2:18">
      <c r="B22" s="3">
        <f t="shared" si="0"/>
        <v>2032</v>
      </c>
      <c r="C22" s="25">
        <v>1522996</v>
      </c>
      <c r="D22" s="26">
        <v>22584571.551857322</v>
      </c>
      <c r="E22" s="27">
        <v>24107567.551857322</v>
      </c>
      <c r="F22" s="7"/>
      <c r="G22" s="8"/>
      <c r="H22" s="8"/>
      <c r="I22" s="7"/>
      <c r="J22" s="8"/>
      <c r="K22" s="8"/>
      <c r="L22" s="8"/>
      <c r="M22" s="8"/>
      <c r="N22" s="8"/>
      <c r="O22" s="8"/>
      <c r="P22" s="8"/>
      <c r="Q22" s="7"/>
      <c r="R22" s="7"/>
    </row>
    <row r="23" spans="2:18">
      <c r="B23" s="3">
        <f t="shared" si="0"/>
        <v>2033</v>
      </c>
      <c r="C23" s="25">
        <v>1524217.5</v>
      </c>
      <c r="D23" s="26">
        <v>24334875.84712626</v>
      </c>
      <c r="E23" s="27">
        <v>25859093.34712626</v>
      </c>
      <c r="F23" s="7"/>
      <c r="G23" s="8"/>
      <c r="H23" s="8"/>
      <c r="I23" s="7"/>
      <c r="J23" s="8"/>
      <c r="K23" s="8"/>
      <c r="L23" s="8"/>
      <c r="M23" s="8"/>
      <c r="N23" s="8"/>
      <c r="O23" s="8"/>
      <c r="P23" s="8"/>
      <c r="Q23" s="7"/>
      <c r="R23" s="7"/>
    </row>
    <row r="24" spans="2:18">
      <c r="B24" s="3">
        <f t="shared" si="0"/>
        <v>2034</v>
      </c>
      <c r="C24" s="25">
        <v>1524960</v>
      </c>
      <c r="D24" s="26">
        <v>26220828.725278541</v>
      </c>
      <c r="E24" s="27">
        <v>27745788.725278541</v>
      </c>
      <c r="F24" s="7"/>
      <c r="G24" s="8"/>
      <c r="H24" s="8"/>
      <c r="I24" s="7"/>
      <c r="J24" s="8"/>
      <c r="K24" s="8"/>
      <c r="L24" s="8"/>
      <c r="M24" s="8"/>
      <c r="N24" s="8"/>
      <c r="O24" s="8"/>
      <c r="P24" s="8"/>
      <c r="Q24" s="7"/>
      <c r="R24" s="7"/>
    </row>
    <row r="25" spans="2:18">
      <c r="B25" s="3">
        <f t="shared" si="0"/>
        <v>2035</v>
      </c>
      <c r="C25" s="25">
        <v>1524566.5</v>
      </c>
      <c r="D25" s="26">
        <v>28252942.951487631</v>
      </c>
      <c r="E25" s="27">
        <v>29777509.451487631</v>
      </c>
      <c r="F25" s="7"/>
      <c r="G25" s="8"/>
      <c r="H25" s="8"/>
      <c r="I25" s="7"/>
      <c r="J25" s="8"/>
      <c r="K25" s="8"/>
      <c r="L25" s="8"/>
      <c r="M25" s="8"/>
      <c r="N25" s="8"/>
      <c r="O25" s="8"/>
      <c r="P25" s="8"/>
      <c r="Q25" s="7"/>
      <c r="R25" s="7"/>
    </row>
    <row r="26" spans="2:18">
      <c r="B26" s="4"/>
      <c r="C26" s="25"/>
      <c r="D26" s="26"/>
      <c r="E26" s="27"/>
      <c r="F26" s="7"/>
      <c r="G26" s="8"/>
      <c r="H26" s="8"/>
      <c r="I26" s="7"/>
      <c r="J26" s="8"/>
      <c r="K26" s="8"/>
      <c r="L26" s="8"/>
      <c r="M26" s="8"/>
      <c r="N26" s="8"/>
      <c r="O26" s="8"/>
      <c r="P26" s="8"/>
      <c r="Q26" s="7"/>
      <c r="R26" s="7"/>
    </row>
    <row r="27" spans="2:18" ht="14.3" thickBot="1">
      <c r="B27" s="30" t="s">
        <v>1</v>
      </c>
      <c r="C27" s="266">
        <f>SUM(C7:C26)</f>
        <v>319008950</v>
      </c>
      <c r="D27" s="266">
        <f>SUM(D7:D26)</f>
        <v>296857273.0513283</v>
      </c>
      <c r="E27" s="267">
        <f>SUM(E7:E25)</f>
        <v>615866223.0513283</v>
      </c>
      <c r="F27" s="21"/>
      <c r="G27" s="2"/>
      <c r="H27" s="2"/>
      <c r="I27" s="2"/>
      <c r="J27" s="2"/>
      <c r="K27" s="2"/>
      <c r="L27" s="19"/>
      <c r="M27" s="20"/>
      <c r="N27" s="20"/>
      <c r="O27" s="20"/>
      <c r="P27" s="18"/>
      <c r="Q27" s="18"/>
      <c r="R27" s="18"/>
    </row>
    <row r="28" spans="2:18" ht="14.3" thickTop="1">
      <c r="B28" s="22"/>
      <c r="C28" s="22"/>
      <c r="F28" s="2"/>
      <c r="G28" s="2"/>
      <c r="H28" s="2"/>
      <c r="I28" s="2"/>
      <c r="J28" s="2"/>
      <c r="K28" s="2"/>
      <c r="L28" s="18"/>
      <c r="M28" s="18"/>
      <c r="N28" s="18"/>
      <c r="O28" s="18"/>
      <c r="P28" s="18"/>
      <c r="Q28" s="18"/>
      <c r="R28" s="18"/>
    </row>
    <row r="29" spans="2:18">
      <c r="B29" s="28"/>
      <c r="C29" s="22"/>
      <c r="D29" s="17"/>
      <c r="F29" s="2"/>
      <c r="G29" s="2"/>
      <c r="H29" s="2"/>
      <c r="I29" s="2"/>
      <c r="J29" s="2"/>
      <c r="K29" s="2"/>
      <c r="L29" s="18"/>
      <c r="M29" s="18"/>
      <c r="N29" s="18"/>
      <c r="O29" s="18"/>
      <c r="P29" s="18"/>
      <c r="Q29" s="18"/>
      <c r="R29" s="18"/>
    </row>
    <row r="30" spans="2:18">
      <c r="B30" s="22"/>
      <c r="C30" s="22"/>
      <c r="R30" s="24"/>
    </row>
    <row r="31" spans="2:18">
      <c r="R31" s="24"/>
    </row>
    <row r="32" spans="2:18">
      <c r="R32" s="24"/>
    </row>
    <row r="34" spans="18:18">
      <c r="R34" s="24"/>
    </row>
  </sheetData>
  <mergeCells count="6">
    <mergeCell ref="B2:E2"/>
    <mergeCell ref="B3:B5"/>
    <mergeCell ref="C3:E3"/>
    <mergeCell ref="C4:C5"/>
    <mergeCell ref="D4:D5"/>
    <mergeCell ref="E4:E5"/>
  </mergeCells>
  <printOptions horizontalCentered="1"/>
  <pageMargins left="0" right="0" top="0" bottom="0.5" header="0" footer="0.25"/>
  <pageSetup orientation="landscape" r:id="rId1"/>
  <headerFooter alignWithMargins="0">
    <oddFooter>&amp;L&amp;F&amp;C&amp;P of &amp;N&amp;RSWPAO - May 03, 2006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"/>
  <sheetViews>
    <sheetView workbookViewId="0">
      <selection activeCell="M34" sqref="M34"/>
    </sheetView>
  </sheetViews>
  <sheetFormatPr defaultRowHeight="12.9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showGridLines="0" zoomScale="110" zoomScaleNormal="110" zoomScaleSheetLayoutView="100" workbookViewId="0">
      <selection activeCell="K84" sqref="K84"/>
    </sheetView>
  </sheetViews>
  <sheetFormatPr defaultColWidth="9.25" defaultRowHeight="12.9"/>
  <cols>
    <col min="1" max="1" width="2.125" style="54" customWidth="1"/>
    <col min="2" max="2" width="7.875" style="54" customWidth="1"/>
    <col min="3" max="3" width="11.875" style="54" customWidth="1"/>
    <col min="4" max="4" width="10.125" style="54" customWidth="1"/>
    <col min="5" max="6" width="10.375" style="54" bestFit="1" customWidth="1"/>
    <col min="7" max="7" width="9.375" style="54" bestFit="1" customWidth="1"/>
    <col min="8" max="8" width="12.875" style="54" customWidth="1"/>
    <col min="9" max="9" width="13.625" style="54" customWidth="1"/>
    <col min="10" max="10" width="11.25" style="54" customWidth="1"/>
    <col min="11" max="16384" width="9.25" style="54"/>
  </cols>
  <sheetData>
    <row r="1" spans="1:10">
      <c r="A1" s="53"/>
    </row>
    <row r="2" spans="1:10" ht="15.65">
      <c r="B2" s="55" t="s">
        <v>154</v>
      </c>
      <c r="C2" s="56"/>
      <c r="D2" s="57"/>
      <c r="E2" s="57"/>
      <c r="F2" s="57"/>
      <c r="G2" s="56"/>
      <c r="H2" s="56"/>
      <c r="I2" s="56"/>
      <c r="J2" s="56"/>
    </row>
    <row r="3" spans="1:10" ht="17.5" customHeight="1">
      <c r="B3" s="55" t="s">
        <v>155</v>
      </c>
      <c r="C3" s="58"/>
      <c r="D3" s="57"/>
      <c r="E3" s="57"/>
      <c r="F3" s="57"/>
      <c r="G3" s="56"/>
      <c r="H3" s="56"/>
      <c r="I3" s="56"/>
      <c r="J3" s="56"/>
    </row>
    <row r="4" spans="1:10" ht="9" customHeight="1">
      <c r="B4" s="374" t="s">
        <v>156</v>
      </c>
      <c r="C4" s="374"/>
      <c r="D4" s="374"/>
      <c r="E4" s="374"/>
      <c r="F4" s="374"/>
      <c r="G4" s="374"/>
      <c r="H4" s="374"/>
      <c r="I4" s="374"/>
      <c r="J4" s="374"/>
    </row>
    <row r="5" spans="1:10" s="59" customFormat="1" ht="12.9" customHeight="1">
      <c r="B5" s="60"/>
      <c r="C5" s="375" t="s">
        <v>157</v>
      </c>
      <c r="D5" s="376"/>
      <c r="E5" s="376"/>
      <c r="F5" s="376"/>
      <c r="G5" s="376"/>
      <c r="H5" s="376"/>
      <c r="I5" s="377"/>
      <c r="J5" s="61"/>
    </row>
    <row r="6" spans="1:10" ht="10.050000000000001" customHeight="1">
      <c r="B6" s="62" t="s">
        <v>158</v>
      </c>
      <c r="C6" s="63" t="s">
        <v>159</v>
      </c>
      <c r="D6" s="64" t="s">
        <v>160</v>
      </c>
      <c r="E6" s="65"/>
      <c r="F6" s="65"/>
      <c r="G6" s="65"/>
      <c r="H6" s="66" t="s">
        <v>161</v>
      </c>
      <c r="I6" s="64" t="s">
        <v>162</v>
      </c>
      <c r="J6" s="67"/>
    </row>
    <row r="7" spans="1:10" ht="10.050000000000001" customHeight="1">
      <c r="B7" s="68"/>
      <c r="C7" s="63" t="s">
        <v>163</v>
      </c>
      <c r="D7" s="64" t="s">
        <v>164</v>
      </c>
      <c r="E7" s="64" t="s">
        <v>165</v>
      </c>
      <c r="F7" s="64" t="s">
        <v>166</v>
      </c>
      <c r="G7" s="64" t="s">
        <v>167</v>
      </c>
      <c r="H7" s="64" t="s">
        <v>168</v>
      </c>
      <c r="I7" s="64" t="s">
        <v>169</v>
      </c>
      <c r="J7" s="67"/>
    </row>
    <row r="8" spans="1:10" ht="10.050000000000001" customHeight="1">
      <c r="B8" s="62" t="s">
        <v>170</v>
      </c>
      <c r="C8" s="63" t="s">
        <v>171</v>
      </c>
      <c r="D8" s="64" t="s">
        <v>172</v>
      </c>
      <c r="E8" s="64" t="s">
        <v>173</v>
      </c>
      <c r="F8" s="64" t="s">
        <v>173</v>
      </c>
      <c r="G8" s="64" t="s">
        <v>173</v>
      </c>
      <c r="H8" s="64" t="s">
        <v>174</v>
      </c>
      <c r="I8" s="64" t="s">
        <v>175</v>
      </c>
      <c r="J8" s="64" t="s">
        <v>16</v>
      </c>
    </row>
    <row r="9" spans="1:10" ht="10.050000000000001" customHeight="1">
      <c r="B9" s="69"/>
      <c r="C9" s="70" t="s">
        <v>176</v>
      </c>
      <c r="D9" s="71" t="s">
        <v>177</v>
      </c>
      <c r="E9" s="71" t="s">
        <v>178</v>
      </c>
      <c r="F9" s="71" t="s">
        <v>178</v>
      </c>
      <c r="G9" s="71" t="s">
        <v>177</v>
      </c>
      <c r="H9" s="71" t="s">
        <v>179</v>
      </c>
      <c r="I9" s="71" t="s">
        <v>180</v>
      </c>
      <c r="J9" s="72"/>
    </row>
    <row r="10" spans="1:10" ht="10.050000000000001" customHeight="1">
      <c r="B10" s="73"/>
      <c r="C10" s="74" t="s">
        <v>181</v>
      </c>
      <c r="D10" s="75" t="s">
        <v>182</v>
      </c>
      <c r="E10" s="75" t="s">
        <v>183</v>
      </c>
      <c r="F10" s="75" t="s">
        <v>184</v>
      </c>
      <c r="G10" s="75" t="s">
        <v>185</v>
      </c>
      <c r="H10" s="75" t="s">
        <v>186</v>
      </c>
      <c r="I10" s="75" t="s">
        <v>187</v>
      </c>
      <c r="J10" s="76" t="s">
        <v>188</v>
      </c>
    </row>
    <row r="11" spans="1:10" ht="7" customHeight="1">
      <c r="B11" s="77"/>
      <c r="C11" s="77"/>
      <c r="D11" s="78"/>
      <c r="E11" s="78"/>
      <c r="F11" s="78"/>
      <c r="G11" s="78"/>
      <c r="H11" s="78"/>
      <c r="I11" s="78"/>
      <c r="J11" s="79"/>
    </row>
    <row r="12" spans="1:10" s="80" customFormat="1" ht="7" customHeight="1">
      <c r="B12" s="74" t="s">
        <v>189</v>
      </c>
      <c r="C12" s="81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3">
        <v>0</v>
      </c>
    </row>
    <row r="13" spans="1:10" s="80" customFormat="1" ht="7" customHeight="1">
      <c r="B13" s="74" t="s">
        <v>190</v>
      </c>
      <c r="C13" s="81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3">
        <v>0</v>
      </c>
    </row>
    <row r="14" spans="1:10" s="80" customFormat="1" ht="7" customHeight="1">
      <c r="B14" s="74" t="s">
        <v>191</v>
      </c>
      <c r="C14" s="81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3">
        <v>0</v>
      </c>
    </row>
    <row r="15" spans="1:10" s="80" customFormat="1" ht="7" customHeight="1">
      <c r="B15" s="74" t="s">
        <v>192</v>
      </c>
      <c r="C15" s="81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3">
        <v>0</v>
      </c>
    </row>
    <row r="16" spans="1:10" s="80" customFormat="1" ht="7" customHeight="1">
      <c r="B16" s="74" t="s">
        <v>193</v>
      </c>
      <c r="C16" s="81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3">
        <v>0</v>
      </c>
    </row>
    <row r="17" spans="2:10" s="80" customFormat="1" ht="7" customHeight="1">
      <c r="B17" s="73"/>
      <c r="C17" s="81"/>
      <c r="D17" s="82"/>
      <c r="E17" s="82"/>
      <c r="F17" s="82"/>
      <c r="G17" s="82"/>
      <c r="H17" s="82"/>
      <c r="I17" s="82"/>
      <c r="J17" s="83"/>
    </row>
    <row r="18" spans="2:10" s="80" customFormat="1" ht="7" customHeight="1">
      <c r="B18" s="74" t="s">
        <v>194</v>
      </c>
      <c r="C18" s="81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3">
        <v>0</v>
      </c>
    </row>
    <row r="19" spans="2:10" s="80" customFormat="1" ht="7" customHeight="1">
      <c r="B19" s="74" t="s">
        <v>195</v>
      </c>
      <c r="C19" s="81">
        <v>0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3">
        <v>0</v>
      </c>
    </row>
    <row r="20" spans="2:10" s="80" customFormat="1" ht="7" customHeight="1">
      <c r="B20" s="74" t="s">
        <v>196</v>
      </c>
      <c r="C20" s="81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3">
        <v>0</v>
      </c>
    </row>
    <row r="21" spans="2:10" s="80" customFormat="1" ht="7" customHeight="1">
      <c r="B21" s="74" t="s">
        <v>197</v>
      </c>
      <c r="C21" s="81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3">
        <v>0</v>
      </c>
    </row>
    <row r="22" spans="2:10" s="80" customFormat="1" ht="7" customHeight="1">
      <c r="B22" s="74" t="s">
        <v>198</v>
      </c>
      <c r="C22" s="81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3">
        <v>0</v>
      </c>
    </row>
    <row r="23" spans="2:10" s="80" customFormat="1" ht="7" customHeight="1">
      <c r="B23" s="73"/>
      <c r="C23" s="81"/>
      <c r="D23" s="82"/>
      <c r="E23" s="82"/>
      <c r="F23" s="82"/>
      <c r="G23" s="82"/>
      <c r="H23" s="82"/>
      <c r="I23" s="82"/>
      <c r="J23" s="83"/>
    </row>
    <row r="24" spans="2:10" s="80" customFormat="1" ht="7" customHeight="1">
      <c r="B24" s="74" t="s">
        <v>199</v>
      </c>
      <c r="C24" s="81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3">
        <v>0</v>
      </c>
    </row>
    <row r="25" spans="2:10" s="80" customFormat="1" ht="7" customHeight="1">
      <c r="B25" s="74" t="s">
        <v>200</v>
      </c>
      <c r="C25" s="81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3">
        <v>0</v>
      </c>
    </row>
    <row r="26" spans="2:10" s="80" customFormat="1" ht="7" customHeight="1">
      <c r="B26" s="74" t="s">
        <v>201</v>
      </c>
      <c r="C26" s="81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3">
        <v>0</v>
      </c>
    </row>
    <row r="27" spans="2:10" s="80" customFormat="1" ht="7" customHeight="1">
      <c r="B27" s="74" t="s">
        <v>202</v>
      </c>
      <c r="C27" s="81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3">
        <v>0</v>
      </c>
    </row>
    <row r="28" spans="2:10" s="80" customFormat="1" ht="7" customHeight="1">
      <c r="B28" s="74" t="s">
        <v>203</v>
      </c>
      <c r="C28" s="81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3">
        <v>0</v>
      </c>
    </row>
    <row r="29" spans="2:10" s="80" customFormat="1" ht="7" customHeight="1">
      <c r="B29" s="73"/>
      <c r="C29" s="81"/>
      <c r="D29" s="82"/>
      <c r="E29" s="82"/>
      <c r="F29" s="82"/>
      <c r="G29" s="82"/>
      <c r="H29" s="82"/>
      <c r="I29" s="82"/>
      <c r="J29" s="83"/>
    </row>
    <row r="30" spans="2:10" s="80" customFormat="1" ht="7" customHeight="1">
      <c r="B30" s="74" t="s">
        <v>204</v>
      </c>
      <c r="C30" s="81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3">
        <v>0</v>
      </c>
    </row>
    <row r="31" spans="2:10" s="80" customFormat="1" ht="7" customHeight="1">
      <c r="B31" s="74" t="s">
        <v>205</v>
      </c>
      <c r="C31" s="81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3">
        <v>0</v>
      </c>
    </row>
    <row r="32" spans="2:10" s="80" customFormat="1" ht="7" customHeight="1">
      <c r="B32" s="74" t="s">
        <v>206</v>
      </c>
      <c r="C32" s="81">
        <v>18266</v>
      </c>
      <c r="D32" s="82">
        <v>1209293</v>
      </c>
      <c r="E32" s="82">
        <v>360156</v>
      </c>
      <c r="F32" s="82">
        <v>502810</v>
      </c>
      <c r="G32" s="82">
        <v>3356</v>
      </c>
      <c r="H32" s="82">
        <v>0</v>
      </c>
      <c r="I32" s="82">
        <v>8552529</v>
      </c>
      <c r="J32" s="83">
        <v>10646410</v>
      </c>
    </row>
    <row r="33" spans="2:10" s="80" customFormat="1" ht="7" customHeight="1">
      <c r="B33" s="74" t="s">
        <v>207</v>
      </c>
      <c r="C33" s="81">
        <v>19176</v>
      </c>
      <c r="D33" s="82">
        <v>1269524</v>
      </c>
      <c r="E33" s="82">
        <v>378094</v>
      </c>
      <c r="F33" s="82">
        <v>527854</v>
      </c>
      <c r="G33" s="82">
        <v>3523</v>
      </c>
      <c r="H33" s="82">
        <v>0</v>
      </c>
      <c r="I33" s="82">
        <v>8978504</v>
      </c>
      <c r="J33" s="83">
        <v>11176675</v>
      </c>
    </row>
    <row r="34" spans="2:10" s="80" customFormat="1" ht="7" customHeight="1">
      <c r="B34" s="74" t="s">
        <v>208</v>
      </c>
      <c r="C34" s="81">
        <v>19186</v>
      </c>
      <c r="D34" s="82">
        <v>1270244</v>
      </c>
      <c r="E34" s="82">
        <v>378308</v>
      </c>
      <c r="F34" s="82">
        <v>528153</v>
      </c>
      <c r="G34" s="82">
        <v>3525</v>
      </c>
      <c r="H34" s="82">
        <v>0</v>
      </c>
      <c r="I34" s="82">
        <v>8983597</v>
      </c>
      <c r="J34" s="83">
        <v>11183013</v>
      </c>
    </row>
    <row r="35" spans="2:10" s="80" customFormat="1" ht="7" customHeight="1">
      <c r="B35" s="73"/>
      <c r="C35" s="81"/>
      <c r="D35" s="82"/>
      <c r="E35" s="82"/>
      <c r="F35" s="82"/>
      <c r="G35" s="82"/>
      <c r="H35" s="82"/>
      <c r="I35" s="82"/>
      <c r="J35" s="83"/>
    </row>
    <row r="36" spans="2:10" s="80" customFormat="1" ht="7" customHeight="1">
      <c r="B36" s="74" t="s">
        <v>209</v>
      </c>
      <c r="C36" s="81">
        <v>19187</v>
      </c>
      <c r="D36" s="82">
        <v>1270261</v>
      </c>
      <c r="E36" s="82">
        <v>378314</v>
      </c>
      <c r="F36" s="82">
        <v>528160</v>
      </c>
      <c r="G36" s="82">
        <v>3525</v>
      </c>
      <c r="H36" s="82">
        <v>0</v>
      </c>
      <c r="I36" s="82">
        <v>8983717</v>
      </c>
      <c r="J36" s="83">
        <v>11183164</v>
      </c>
    </row>
    <row r="37" spans="2:10" s="80" customFormat="1" ht="7" customHeight="1">
      <c r="B37" s="74" t="s">
        <v>210</v>
      </c>
      <c r="C37" s="81">
        <v>38420</v>
      </c>
      <c r="D37" s="82">
        <v>2543616</v>
      </c>
      <c r="E37" s="82">
        <v>757549</v>
      </c>
      <c r="F37" s="82">
        <v>1057606</v>
      </c>
      <c r="G37" s="82">
        <v>7059</v>
      </c>
      <c r="H37" s="82">
        <v>0</v>
      </c>
      <c r="I37" s="82">
        <v>17989315</v>
      </c>
      <c r="J37" s="83">
        <v>22393565</v>
      </c>
    </row>
    <row r="38" spans="2:10" s="80" customFormat="1" ht="7" customHeight="1">
      <c r="B38" s="74" t="s">
        <v>211</v>
      </c>
      <c r="C38" s="81">
        <v>40029</v>
      </c>
      <c r="D38" s="82">
        <v>2650139</v>
      </c>
      <c r="E38" s="82">
        <v>789274</v>
      </c>
      <c r="F38" s="82">
        <v>1101897</v>
      </c>
      <c r="G38" s="82">
        <v>7354</v>
      </c>
      <c r="H38" s="82">
        <v>0</v>
      </c>
      <c r="I38" s="82">
        <v>18742682</v>
      </c>
      <c r="J38" s="83">
        <v>23331375</v>
      </c>
    </row>
    <row r="39" spans="2:10" s="80" customFormat="1" ht="7" customHeight="1">
      <c r="B39" s="74" t="s">
        <v>212</v>
      </c>
      <c r="C39" s="81">
        <v>39705</v>
      </c>
      <c r="D39" s="82">
        <v>2628706</v>
      </c>
      <c r="E39" s="82">
        <v>782890</v>
      </c>
      <c r="F39" s="82">
        <v>1092986</v>
      </c>
      <c r="G39" s="82">
        <v>7295</v>
      </c>
      <c r="H39" s="82">
        <v>0</v>
      </c>
      <c r="I39" s="82">
        <v>18591099</v>
      </c>
      <c r="J39" s="83">
        <v>23142681</v>
      </c>
    </row>
    <row r="40" spans="2:10" s="80" customFormat="1" ht="7" customHeight="1">
      <c r="B40" s="74" t="s">
        <v>213</v>
      </c>
      <c r="C40" s="81">
        <v>39632</v>
      </c>
      <c r="D40" s="82">
        <v>2623828</v>
      </c>
      <c r="E40" s="82">
        <v>781438</v>
      </c>
      <c r="F40" s="82">
        <v>1090958</v>
      </c>
      <c r="G40" s="82">
        <v>7281</v>
      </c>
      <c r="H40" s="82">
        <v>0</v>
      </c>
      <c r="I40" s="82">
        <v>18556603</v>
      </c>
      <c r="J40" s="83">
        <v>23099740</v>
      </c>
    </row>
    <row r="41" spans="2:10" s="80" customFormat="1" ht="7" customHeight="1">
      <c r="B41" s="73"/>
      <c r="C41" s="81"/>
      <c r="D41" s="82"/>
      <c r="E41" s="82"/>
      <c r="F41" s="82"/>
      <c r="G41" s="82"/>
      <c r="H41" s="82"/>
      <c r="I41" s="82"/>
      <c r="J41" s="83"/>
    </row>
    <row r="42" spans="2:10" s="80" customFormat="1" ht="7" customHeight="1">
      <c r="B42" s="74" t="s">
        <v>214</v>
      </c>
      <c r="C42" s="81">
        <v>39825</v>
      </c>
      <c r="D42" s="82">
        <v>2636667</v>
      </c>
      <c r="E42" s="82">
        <v>785261</v>
      </c>
      <c r="F42" s="82">
        <v>1096296</v>
      </c>
      <c r="G42" s="82">
        <v>7317</v>
      </c>
      <c r="H42" s="82">
        <v>0</v>
      </c>
      <c r="I42" s="82">
        <v>18647406</v>
      </c>
      <c r="J42" s="83">
        <v>23212772</v>
      </c>
    </row>
    <row r="43" spans="2:10" s="80" customFormat="1" ht="7" customHeight="1">
      <c r="B43" s="74" t="s">
        <v>215</v>
      </c>
      <c r="C43" s="81">
        <v>41743</v>
      </c>
      <c r="D43" s="82">
        <v>2763629</v>
      </c>
      <c r="E43" s="82">
        <v>823074</v>
      </c>
      <c r="F43" s="82">
        <v>1149085</v>
      </c>
      <c r="G43" s="82">
        <v>7669</v>
      </c>
      <c r="H43" s="82">
        <v>0</v>
      </c>
      <c r="I43" s="82">
        <v>19545322</v>
      </c>
      <c r="J43" s="83">
        <v>24330522</v>
      </c>
    </row>
    <row r="44" spans="2:10" s="80" customFormat="1" ht="7" customHeight="1">
      <c r="B44" s="74" t="s">
        <v>216</v>
      </c>
      <c r="C44" s="81">
        <v>42642</v>
      </c>
      <c r="D44" s="82">
        <v>2823126</v>
      </c>
      <c r="E44" s="82">
        <v>840793</v>
      </c>
      <c r="F44" s="82">
        <v>1173823</v>
      </c>
      <c r="G44" s="82">
        <v>7834</v>
      </c>
      <c r="H44" s="82">
        <v>0</v>
      </c>
      <c r="I44" s="82">
        <v>19966108</v>
      </c>
      <c r="J44" s="83">
        <v>24854326</v>
      </c>
    </row>
    <row r="45" spans="2:10" s="80" customFormat="1" ht="7" customHeight="1">
      <c r="B45" s="74" t="s">
        <v>217</v>
      </c>
      <c r="C45" s="81">
        <v>44738</v>
      </c>
      <c r="D45" s="82">
        <v>2961887</v>
      </c>
      <c r="E45" s="82">
        <v>882120</v>
      </c>
      <c r="F45" s="82">
        <v>1231519</v>
      </c>
      <c r="G45" s="82">
        <v>8219</v>
      </c>
      <c r="H45" s="82">
        <v>0</v>
      </c>
      <c r="I45" s="82">
        <v>20947475</v>
      </c>
      <c r="J45" s="83">
        <v>26075958</v>
      </c>
    </row>
    <row r="46" spans="2:10" s="80" customFormat="1" ht="7" customHeight="1">
      <c r="B46" s="74" t="s">
        <v>218</v>
      </c>
      <c r="C46" s="81">
        <v>49031</v>
      </c>
      <c r="D46" s="82">
        <v>3246109</v>
      </c>
      <c r="E46" s="82">
        <v>966768</v>
      </c>
      <c r="F46" s="82">
        <v>1349695</v>
      </c>
      <c r="G46" s="82">
        <v>9008</v>
      </c>
      <c r="H46" s="82">
        <v>0</v>
      </c>
      <c r="I46" s="82">
        <v>22957586</v>
      </c>
      <c r="J46" s="83">
        <v>28578197</v>
      </c>
    </row>
    <row r="47" spans="2:10" s="80" customFormat="1" ht="7" customHeight="1">
      <c r="B47" s="73"/>
      <c r="C47" s="81"/>
      <c r="D47" s="82"/>
      <c r="E47" s="82"/>
      <c r="F47" s="82"/>
      <c r="G47" s="82"/>
      <c r="H47" s="82"/>
      <c r="I47" s="82"/>
      <c r="J47" s="83"/>
    </row>
    <row r="48" spans="2:10" s="80" customFormat="1" ht="7" customHeight="1">
      <c r="B48" s="74" t="s">
        <v>219</v>
      </c>
      <c r="C48" s="81">
        <v>49048</v>
      </c>
      <c r="D48" s="82">
        <v>3247263</v>
      </c>
      <c r="E48" s="82">
        <v>967111</v>
      </c>
      <c r="F48" s="82">
        <v>1350175</v>
      </c>
      <c r="G48" s="82">
        <v>9011</v>
      </c>
      <c r="H48" s="82">
        <v>0</v>
      </c>
      <c r="I48" s="82">
        <v>22965748</v>
      </c>
      <c r="J48" s="83">
        <v>28588356</v>
      </c>
    </row>
    <row r="49" spans="2:10" s="80" customFormat="1" ht="7" customHeight="1">
      <c r="B49" s="74" t="s">
        <v>220</v>
      </c>
      <c r="C49" s="81">
        <v>47894</v>
      </c>
      <c r="D49" s="82">
        <v>3170848</v>
      </c>
      <c r="E49" s="82">
        <v>944353</v>
      </c>
      <c r="F49" s="82">
        <v>1318402</v>
      </c>
      <c r="G49" s="82">
        <v>8799</v>
      </c>
      <c r="H49" s="82">
        <v>0</v>
      </c>
      <c r="I49" s="82">
        <v>22425318</v>
      </c>
      <c r="J49" s="83">
        <v>27915614</v>
      </c>
    </row>
    <row r="50" spans="2:10" s="80" customFormat="1" ht="7" customHeight="1">
      <c r="B50" s="74" t="s">
        <v>221</v>
      </c>
      <c r="C50" s="81">
        <v>40765</v>
      </c>
      <c r="D50" s="82">
        <v>2698871</v>
      </c>
      <c r="E50" s="82">
        <v>803787</v>
      </c>
      <c r="F50" s="82">
        <v>1122160</v>
      </c>
      <c r="G50" s="82">
        <v>7489</v>
      </c>
      <c r="H50" s="82">
        <v>0</v>
      </c>
      <c r="I50" s="82">
        <v>19087337</v>
      </c>
      <c r="J50" s="83">
        <v>23760409</v>
      </c>
    </row>
    <row r="51" spans="2:10" s="80" customFormat="1" ht="7" customHeight="1">
      <c r="B51" s="74" t="s">
        <v>222</v>
      </c>
      <c r="C51" s="81">
        <v>44199</v>
      </c>
      <c r="D51" s="82">
        <v>2926222</v>
      </c>
      <c r="E51" s="82">
        <v>871498</v>
      </c>
      <c r="F51" s="82">
        <v>1216690</v>
      </c>
      <c r="G51" s="82">
        <v>8120</v>
      </c>
      <c r="H51" s="82">
        <v>0</v>
      </c>
      <c r="I51" s="82">
        <v>20695237</v>
      </c>
      <c r="J51" s="83">
        <v>25761966</v>
      </c>
    </row>
    <row r="52" spans="2:10" s="80" customFormat="1" ht="7" customHeight="1">
      <c r="B52" s="74" t="s">
        <v>223</v>
      </c>
      <c r="C52" s="81">
        <v>33144</v>
      </c>
      <c r="D52" s="82">
        <v>2194299</v>
      </c>
      <c r="E52" s="82">
        <v>653514</v>
      </c>
      <c r="F52" s="82">
        <v>912364</v>
      </c>
      <c r="G52" s="82">
        <v>6089</v>
      </c>
      <c r="H52" s="82">
        <v>0</v>
      </c>
      <c r="I52" s="82">
        <v>15518826</v>
      </c>
      <c r="J52" s="83">
        <v>19318236</v>
      </c>
    </row>
    <row r="53" spans="2:10" s="80" customFormat="1" ht="7" customHeight="1">
      <c r="B53" s="73"/>
      <c r="C53" s="81"/>
      <c r="D53" s="82"/>
      <c r="E53" s="82"/>
      <c r="F53" s="82"/>
      <c r="G53" s="82"/>
      <c r="H53" s="82"/>
      <c r="I53" s="82"/>
      <c r="J53" s="83"/>
    </row>
    <row r="54" spans="2:10" s="80" customFormat="1" ht="7" customHeight="1">
      <c r="B54" s="74" t="s">
        <v>224</v>
      </c>
      <c r="C54" s="81">
        <v>46979</v>
      </c>
      <c r="D54" s="82">
        <v>3110276</v>
      </c>
      <c r="E54" s="82">
        <v>926313</v>
      </c>
      <c r="F54" s="82">
        <v>1293217</v>
      </c>
      <c r="G54" s="82">
        <v>8631</v>
      </c>
      <c r="H54" s="82">
        <v>0</v>
      </c>
      <c r="I54" s="82">
        <v>21996926</v>
      </c>
      <c r="J54" s="83">
        <v>27382342</v>
      </c>
    </row>
    <row r="55" spans="2:10" s="80" customFormat="1" ht="7" customHeight="1">
      <c r="B55" s="74" t="s">
        <v>225</v>
      </c>
      <c r="C55" s="81">
        <v>45289</v>
      </c>
      <c r="D55" s="82">
        <v>2998370</v>
      </c>
      <c r="E55" s="82">
        <v>892985</v>
      </c>
      <c r="F55" s="82">
        <v>1246688</v>
      </c>
      <c r="G55" s="82">
        <v>8321</v>
      </c>
      <c r="H55" s="82">
        <v>0</v>
      </c>
      <c r="I55" s="82">
        <v>21205488</v>
      </c>
      <c r="J55" s="83">
        <v>26397141</v>
      </c>
    </row>
    <row r="56" spans="2:10" s="80" customFormat="1" ht="7" customHeight="1">
      <c r="B56" s="74" t="s">
        <v>226</v>
      </c>
      <c r="C56" s="81">
        <v>42491</v>
      </c>
      <c r="D56" s="82">
        <v>2813118</v>
      </c>
      <c r="E56" s="82">
        <v>837813</v>
      </c>
      <c r="F56" s="82">
        <v>1169662</v>
      </c>
      <c r="G56" s="82">
        <v>7806</v>
      </c>
      <c r="H56" s="82">
        <v>0</v>
      </c>
      <c r="I56" s="82">
        <v>19895328</v>
      </c>
      <c r="J56" s="83">
        <v>24766218</v>
      </c>
    </row>
    <row r="57" spans="2:10" s="80" customFormat="1" ht="7" customHeight="1">
      <c r="B57" s="84" t="s">
        <v>227</v>
      </c>
      <c r="C57" s="81">
        <v>43670</v>
      </c>
      <c r="D57" s="82">
        <v>2891182</v>
      </c>
      <c r="E57" s="82">
        <v>861062</v>
      </c>
      <c r="F57" s="82">
        <v>1202121</v>
      </c>
      <c r="G57" s="82">
        <v>8023</v>
      </c>
      <c r="H57" s="82">
        <v>0</v>
      </c>
      <c r="I57" s="82">
        <v>20447424</v>
      </c>
      <c r="J57" s="83">
        <v>25453482</v>
      </c>
    </row>
    <row r="58" spans="2:10" s="85" customFormat="1" ht="7" customHeight="1">
      <c r="B58" s="84" t="s">
        <v>228</v>
      </c>
      <c r="C58" s="81">
        <v>44839</v>
      </c>
      <c r="D58" s="82">
        <v>2968619</v>
      </c>
      <c r="E58" s="82">
        <v>884125</v>
      </c>
      <c r="F58" s="82">
        <v>1234318</v>
      </c>
      <c r="G58" s="82">
        <v>8238</v>
      </c>
      <c r="H58" s="82">
        <v>0</v>
      </c>
      <c r="I58" s="82">
        <v>20995084</v>
      </c>
      <c r="J58" s="83">
        <v>26135223</v>
      </c>
    </row>
    <row r="59" spans="2:10" s="85" customFormat="1" ht="7" customHeight="1">
      <c r="B59" s="84"/>
      <c r="C59" s="81"/>
      <c r="D59" s="82"/>
      <c r="E59" s="82"/>
      <c r="F59" s="82"/>
      <c r="G59" s="82"/>
      <c r="H59" s="82"/>
      <c r="I59" s="82"/>
      <c r="J59" s="83"/>
    </row>
    <row r="60" spans="2:10" s="80" customFormat="1" ht="7" customHeight="1">
      <c r="B60" s="84" t="s">
        <v>229</v>
      </c>
      <c r="C60" s="81">
        <v>43190</v>
      </c>
      <c r="D60" s="82">
        <v>2859419</v>
      </c>
      <c r="E60" s="82">
        <v>851602</v>
      </c>
      <c r="F60" s="82">
        <v>1188914</v>
      </c>
      <c r="G60" s="82">
        <v>7935</v>
      </c>
      <c r="H60" s="82">
        <v>0</v>
      </c>
      <c r="I60" s="82">
        <v>20222785</v>
      </c>
      <c r="J60" s="83">
        <v>25173845</v>
      </c>
    </row>
    <row r="61" spans="2:10" s="86" customFormat="1" ht="7" customHeight="1">
      <c r="B61" s="84" t="s">
        <v>230</v>
      </c>
      <c r="C61" s="81">
        <v>43704</v>
      </c>
      <c r="D61" s="82">
        <v>2893449</v>
      </c>
      <c r="E61" s="82">
        <v>861737</v>
      </c>
      <c r="F61" s="82">
        <v>1203063</v>
      </c>
      <c r="G61" s="82">
        <v>8029</v>
      </c>
      <c r="H61" s="82">
        <v>0</v>
      </c>
      <c r="I61" s="82">
        <v>20463459</v>
      </c>
      <c r="J61" s="83">
        <v>25473441</v>
      </c>
    </row>
    <row r="62" spans="2:10" s="80" customFormat="1" ht="7" customHeight="1">
      <c r="B62" s="84" t="s">
        <v>231</v>
      </c>
      <c r="C62" s="81">
        <v>37663</v>
      </c>
      <c r="D62" s="82">
        <v>2493469</v>
      </c>
      <c r="E62" s="82">
        <v>742614</v>
      </c>
      <c r="F62" s="82">
        <v>1036756</v>
      </c>
      <c r="G62" s="82">
        <v>6919</v>
      </c>
      <c r="H62" s="82">
        <v>0</v>
      </c>
      <c r="I62" s="82">
        <v>17634660</v>
      </c>
      <c r="J62" s="83">
        <v>21952081</v>
      </c>
    </row>
    <row r="63" spans="2:10" s="80" customFormat="1" ht="7" customHeight="1">
      <c r="B63" s="84" t="s">
        <v>232</v>
      </c>
      <c r="C63" s="87">
        <v>39838</v>
      </c>
      <c r="D63" s="88">
        <v>2637482</v>
      </c>
      <c r="E63" s="88">
        <v>785504</v>
      </c>
      <c r="F63" s="88">
        <v>1096635</v>
      </c>
      <c r="G63" s="88">
        <v>7319</v>
      </c>
      <c r="H63" s="88">
        <v>0</v>
      </c>
      <c r="I63" s="88">
        <v>18653166</v>
      </c>
      <c r="J63" s="89">
        <v>23219944</v>
      </c>
    </row>
    <row r="64" spans="2:10" s="80" customFormat="1" ht="7" customHeight="1">
      <c r="B64" s="90" t="s">
        <v>233</v>
      </c>
      <c r="C64" s="91">
        <v>63554</v>
      </c>
      <c r="D64" s="92">
        <v>4279244</v>
      </c>
      <c r="E64" s="92">
        <v>1283935</v>
      </c>
      <c r="F64" s="92">
        <v>1749463</v>
      </c>
      <c r="G64" s="92">
        <v>11676</v>
      </c>
      <c r="H64" s="92">
        <v>0</v>
      </c>
      <c r="I64" s="92">
        <v>30203013</v>
      </c>
      <c r="J64" s="93">
        <v>37590885</v>
      </c>
    </row>
    <row r="65" spans="2:10" s="80" customFormat="1" ht="7" customHeight="1">
      <c r="B65" s="94"/>
      <c r="C65" s="91"/>
      <c r="D65" s="92"/>
      <c r="E65" s="92"/>
      <c r="F65" s="92"/>
      <c r="G65" s="92"/>
      <c r="H65" s="92"/>
      <c r="I65" s="92"/>
      <c r="J65" s="93"/>
    </row>
    <row r="66" spans="2:10" s="80" customFormat="1" ht="7" customHeight="1">
      <c r="B66" s="260" t="s">
        <v>234</v>
      </c>
      <c r="C66" s="95">
        <v>64929</v>
      </c>
      <c r="D66" s="96">
        <v>4224099</v>
      </c>
      <c r="E66" s="96">
        <v>1261425</v>
      </c>
      <c r="F66" s="96">
        <v>1741435</v>
      </c>
      <c r="G66" s="96">
        <v>11665</v>
      </c>
      <c r="H66" s="96">
        <v>0</v>
      </c>
      <c r="I66" s="258">
        <v>29840781</v>
      </c>
      <c r="J66" s="97">
        <v>37144334</v>
      </c>
    </row>
    <row r="67" spans="2:10" s="80" customFormat="1" ht="7" customHeight="1">
      <c r="B67" s="261" t="s">
        <v>235</v>
      </c>
      <c r="C67" s="91">
        <v>67954</v>
      </c>
      <c r="D67" s="92">
        <v>4386779</v>
      </c>
      <c r="E67" s="92">
        <v>1309237</v>
      </c>
      <c r="F67" s="92">
        <v>1809693</v>
      </c>
      <c r="G67" s="92">
        <v>12135</v>
      </c>
      <c r="H67" s="92">
        <v>0</v>
      </c>
      <c r="I67" s="259">
        <v>30991640</v>
      </c>
      <c r="J67" s="93">
        <v>38577438</v>
      </c>
    </row>
    <row r="68" spans="2:10" s="80" customFormat="1" ht="7" customHeight="1">
      <c r="B68" s="261" t="s">
        <v>236</v>
      </c>
      <c r="C68" s="91">
        <v>66015</v>
      </c>
      <c r="D68" s="92">
        <v>4276271</v>
      </c>
      <c r="E68" s="92">
        <v>1277261</v>
      </c>
      <c r="F68" s="92">
        <v>1761263</v>
      </c>
      <c r="G68" s="92">
        <v>11807</v>
      </c>
      <c r="H68" s="92">
        <v>0</v>
      </c>
      <c r="I68" s="259">
        <v>30205304</v>
      </c>
      <c r="J68" s="93">
        <v>37597921</v>
      </c>
    </row>
    <row r="69" spans="2:10" s="80" customFormat="1" ht="7" customHeight="1">
      <c r="B69" s="261" t="s">
        <v>237</v>
      </c>
      <c r="C69" s="91">
        <v>66347</v>
      </c>
      <c r="D69" s="92">
        <v>4286517</v>
      </c>
      <c r="E69" s="92">
        <v>1280201</v>
      </c>
      <c r="F69" s="92">
        <v>1765408</v>
      </c>
      <c r="G69" s="92">
        <v>11840</v>
      </c>
      <c r="H69" s="92">
        <v>0</v>
      </c>
      <c r="I69" s="259">
        <v>30277225</v>
      </c>
      <c r="J69" s="93">
        <v>37687538</v>
      </c>
    </row>
    <row r="70" spans="2:10" s="80" customFormat="1" ht="7" customHeight="1">
      <c r="B70" s="261" t="s">
        <v>238</v>
      </c>
      <c r="C70" s="91">
        <v>65236</v>
      </c>
      <c r="D70" s="92">
        <v>4186723</v>
      </c>
      <c r="E70" s="92">
        <v>1248461</v>
      </c>
      <c r="F70" s="92">
        <v>1729800</v>
      </c>
      <c r="G70" s="92">
        <v>11607</v>
      </c>
      <c r="H70" s="92">
        <v>0</v>
      </c>
      <c r="I70" s="259">
        <v>29583228</v>
      </c>
      <c r="J70" s="93">
        <v>36825055</v>
      </c>
    </row>
    <row r="71" spans="2:10" s="80" customFormat="1" ht="7" customHeight="1">
      <c r="B71" s="261" t="s">
        <v>239</v>
      </c>
      <c r="C71" s="91">
        <v>66293</v>
      </c>
      <c r="D71" s="92">
        <v>4280257</v>
      </c>
      <c r="E71" s="92">
        <v>1277971</v>
      </c>
      <c r="F71" s="92">
        <v>1763958</v>
      </c>
      <c r="G71" s="92">
        <v>11830</v>
      </c>
      <c r="H71" s="92">
        <v>0</v>
      </c>
      <c r="I71" s="259">
        <v>30235315</v>
      </c>
      <c r="J71" s="93">
        <v>37635624</v>
      </c>
    </row>
    <row r="72" spans="2:10" s="80" customFormat="1" ht="7" customHeight="1">
      <c r="B72" s="261" t="s">
        <v>240</v>
      </c>
      <c r="C72" s="91">
        <v>63855</v>
      </c>
      <c r="D72" s="92">
        <v>4117343</v>
      </c>
      <c r="E72" s="92">
        <v>1229264</v>
      </c>
      <c r="F72" s="92">
        <v>1696808</v>
      </c>
      <c r="G72" s="92">
        <v>11383</v>
      </c>
      <c r="H72" s="92">
        <v>0</v>
      </c>
      <c r="I72" s="259">
        <v>29084342</v>
      </c>
      <c r="J72" s="93">
        <v>36202995</v>
      </c>
    </row>
    <row r="73" spans="2:10" s="80" customFormat="1" ht="7" customHeight="1">
      <c r="B73" s="261" t="s">
        <v>241</v>
      </c>
      <c r="C73" s="91">
        <v>52876</v>
      </c>
      <c r="D73" s="92">
        <v>3377517</v>
      </c>
      <c r="E73" s="92">
        <v>1007210</v>
      </c>
      <c r="F73" s="92">
        <v>1394595</v>
      </c>
      <c r="G73" s="92">
        <v>9366</v>
      </c>
      <c r="H73" s="92">
        <v>0</v>
      </c>
      <c r="I73" s="259">
        <v>23863138</v>
      </c>
      <c r="J73" s="93">
        <v>29704702</v>
      </c>
    </row>
    <row r="74" spans="2:10" s="80" customFormat="1" ht="7" customHeight="1">
      <c r="B74" s="261" t="s">
        <v>242</v>
      </c>
      <c r="C74" s="91">
        <v>55175</v>
      </c>
      <c r="D74" s="92">
        <v>3546362</v>
      </c>
      <c r="E74" s="92">
        <v>1058255</v>
      </c>
      <c r="F74" s="92">
        <v>1462865</v>
      </c>
      <c r="G74" s="92">
        <v>9816</v>
      </c>
      <c r="H74" s="92">
        <v>0</v>
      </c>
      <c r="I74" s="259">
        <v>25053591</v>
      </c>
      <c r="J74" s="93">
        <v>31186064</v>
      </c>
    </row>
    <row r="75" spans="2:10" s="80" customFormat="1" ht="7" customHeight="1">
      <c r="B75" s="261" t="s">
        <v>243</v>
      </c>
      <c r="C75" s="91">
        <v>62974</v>
      </c>
      <c r="D75" s="92">
        <v>4034262</v>
      </c>
      <c r="E75" s="92">
        <v>1202677</v>
      </c>
      <c r="F75" s="92">
        <v>1667604</v>
      </c>
      <c r="G75" s="92">
        <v>11193</v>
      </c>
      <c r="H75" s="92">
        <v>0</v>
      </c>
      <c r="I75" s="259">
        <v>28507429</v>
      </c>
      <c r="J75" s="93">
        <v>35486139</v>
      </c>
    </row>
    <row r="76" spans="2:10" s="80" customFormat="1" ht="7" customHeight="1">
      <c r="B76" s="261" t="s">
        <v>244</v>
      </c>
      <c r="C76" s="91">
        <v>26099</v>
      </c>
      <c r="D76" s="92">
        <v>1589526</v>
      </c>
      <c r="E76" s="92">
        <v>472694</v>
      </c>
      <c r="F76" s="92">
        <v>657487</v>
      </c>
      <c r="G76" s="92">
        <v>4446</v>
      </c>
      <c r="H76" s="92">
        <v>0</v>
      </c>
      <c r="I76" s="259">
        <v>11230843</v>
      </c>
      <c r="J76" s="93">
        <v>13981095</v>
      </c>
    </row>
    <row r="77" spans="2:10" s="80" customFormat="1" ht="7" customHeight="1">
      <c r="B77" s="261" t="s">
        <v>245</v>
      </c>
      <c r="C77" s="91">
        <v>26496</v>
      </c>
      <c r="D77" s="92">
        <v>1617660</v>
      </c>
      <c r="E77" s="92">
        <v>481317</v>
      </c>
      <c r="F77" s="92">
        <v>668416</v>
      </c>
      <c r="G77" s="92">
        <v>4519</v>
      </c>
      <c r="H77" s="92">
        <v>0</v>
      </c>
      <c r="I77" s="259">
        <v>11428231</v>
      </c>
      <c r="J77" s="93">
        <v>14226639</v>
      </c>
    </row>
    <row r="78" spans="2:10" s="80" customFormat="1" ht="7" customHeight="1">
      <c r="B78" s="261" t="s">
        <v>246</v>
      </c>
      <c r="C78" s="91">
        <v>18224</v>
      </c>
      <c r="D78" s="92">
        <v>1051513</v>
      </c>
      <c r="E78" s="92">
        <v>310266</v>
      </c>
      <c r="F78" s="92">
        <v>440689</v>
      </c>
      <c r="G78" s="92">
        <v>2998</v>
      </c>
      <c r="H78" s="92">
        <v>0</v>
      </c>
      <c r="I78" s="259">
        <v>7440020</v>
      </c>
      <c r="J78" s="93">
        <v>9263710</v>
      </c>
    </row>
    <row r="79" spans="2:10" s="80" customFormat="1" ht="7" customHeight="1">
      <c r="B79" s="261" t="s">
        <v>247</v>
      </c>
      <c r="C79" s="91">
        <v>18736</v>
      </c>
      <c r="D79" s="92">
        <v>1104054</v>
      </c>
      <c r="E79" s="92">
        <v>326918</v>
      </c>
      <c r="F79" s="92">
        <v>459849</v>
      </c>
      <c r="G79" s="92">
        <v>3122</v>
      </c>
      <c r="H79" s="92">
        <v>0</v>
      </c>
      <c r="I79" s="259">
        <v>7806395</v>
      </c>
      <c r="J79" s="93">
        <v>9719074</v>
      </c>
    </row>
    <row r="80" spans="2:10" s="80" customFormat="1" ht="7" customHeight="1">
      <c r="B80" s="261" t="s">
        <v>248</v>
      </c>
      <c r="C80" s="91">
        <v>19942</v>
      </c>
      <c r="D80" s="92">
        <v>192049</v>
      </c>
      <c r="E80" s="92">
        <v>16534</v>
      </c>
      <c r="F80" s="92">
        <v>172971</v>
      </c>
      <c r="G80" s="92">
        <v>1508</v>
      </c>
      <c r="H80" s="92">
        <v>0</v>
      </c>
      <c r="I80" s="259">
        <v>1526217</v>
      </c>
      <c r="J80" s="93">
        <v>1929221</v>
      </c>
    </row>
    <row r="81" spans="2:10" s="80" customFormat="1" ht="7" customHeight="1">
      <c r="B81" s="261" t="s">
        <v>249</v>
      </c>
      <c r="C81" s="91">
        <v>19875</v>
      </c>
      <c r="D81" s="92">
        <v>191402</v>
      </c>
      <c r="E81" s="92">
        <v>16479</v>
      </c>
      <c r="F81" s="92">
        <v>172389</v>
      </c>
      <c r="G81" s="92">
        <v>1503</v>
      </c>
      <c r="H81" s="92">
        <v>0</v>
      </c>
      <c r="I81" s="259">
        <v>1521074</v>
      </c>
      <c r="J81" s="93">
        <v>1922722</v>
      </c>
    </row>
    <row r="82" spans="2:10" s="80" customFormat="1" ht="7" customHeight="1">
      <c r="B82" s="261" t="s">
        <v>250</v>
      </c>
      <c r="C82" s="91">
        <v>19925</v>
      </c>
      <c r="D82" s="92">
        <v>191886</v>
      </c>
      <c r="E82" s="92">
        <v>16520</v>
      </c>
      <c r="F82" s="92">
        <v>172824</v>
      </c>
      <c r="G82" s="92">
        <v>1506</v>
      </c>
      <c r="H82" s="92">
        <v>0</v>
      </c>
      <c r="I82" s="259">
        <v>1524918</v>
      </c>
      <c r="J82" s="93">
        <v>1927579</v>
      </c>
    </row>
    <row r="83" spans="2:10" s="80" customFormat="1" ht="7" customHeight="1">
      <c r="B83" s="261" t="s">
        <v>251</v>
      </c>
      <c r="C83" s="91">
        <v>19907</v>
      </c>
      <c r="D83" s="92">
        <v>191709</v>
      </c>
      <c r="E83" s="92">
        <v>16505</v>
      </c>
      <c r="F83" s="92">
        <v>172665</v>
      </c>
      <c r="G83" s="92">
        <v>1505</v>
      </c>
      <c r="H83" s="92">
        <v>0</v>
      </c>
      <c r="I83" s="259">
        <v>1523517</v>
      </c>
      <c r="J83" s="93">
        <v>1925808</v>
      </c>
    </row>
    <row r="84" spans="2:10" s="80" customFormat="1" ht="7" customHeight="1">
      <c r="B84" s="261" t="s">
        <v>252</v>
      </c>
      <c r="C84" s="91">
        <v>19945</v>
      </c>
      <c r="D84" s="92">
        <v>192072</v>
      </c>
      <c r="E84" s="92">
        <v>16536</v>
      </c>
      <c r="F84" s="92">
        <v>172992</v>
      </c>
      <c r="G84" s="92">
        <v>1509</v>
      </c>
      <c r="H84" s="92">
        <v>0</v>
      </c>
      <c r="I84" s="259">
        <v>1526403</v>
      </c>
      <c r="J84" s="93">
        <v>1929457</v>
      </c>
    </row>
    <row r="85" spans="2:10" s="80" customFormat="1" ht="7" customHeight="1">
      <c r="B85" s="261" t="s">
        <v>253</v>
      </c>
      <c r="C85" s="91">
        <v>19896</v>
      </c>
      <c r="D85" s="92">
        <v>191610</v>
      </c>
      <c r="E85" s="92">
        <v>16496</v>
      </c>
      <c r="F85" s="92">
        <v>172576</v>
      </c>
      <c r="G85" s="92">
        <v>1505</v>
      </c>
      <c r="H85" s="92">
        <v>0</v>
      </c>
      <c r="I85" s="259">
        <v>1522730</v>
      </c>
      <c r="J85" s="93">
        <v>1924813</v>
      </c>
    </row>
    <row r="86" spans="2:10" s="80" customFormat="1" ht="7" customHeight="1">
      <c r="B86" s="98"/>
      <c r="C86" s="99"/>
      <c r="D86" s="100"/>
      <c r="E86" s="100"/>
      <c r="F86" s="100"/>
      <c r="G86" s="100"/>
      <c r="H86" s="100"/>
      <c r="I86" s="100"/>
      <c r="J86" s="101"/>
    </row>
    <row r="87" spans="2:10" s="105" customFormat="1" ht="10.050000000000001" customHeight="1">
      <c r="B87" s="102" t="s">
        <v>254</v>
      </c>
      <c r="C87" s="100">
        <v>1958546</v>
      </c>
      <c r="D87" s="100">
        <v>121308771</v>
      </c>
      <c r="E87" s="100">
        <v>35914219</v>
      </c>
      <c r="F87" s="100">
        <v>50827757</v>
      </c>
      <c r="G87" s="100">
        <v>342133</v>
      </c>
      <c r="H87" s="100">
        <v>0</v>
      </c>
      <c r="I87" s="103">
        <v>858544083</v>
      </c>
      <c r="J87" s="104">
        <v>1068895509</v>
      </c>
    </row>
    <row r="88" spans="2:10" s="105" customFormat="1" ht="10.050000000000001" customHeight="1">
      <c r="B88" s="106" t="s">
        <v>255</v>
      </c>
      <c r="C88" s="82"/>
      <c r="D88" s="82"/>
      <c r="E88" s="82"/>
      <c r="F88" s="82"/>
      <c r="G88" s="82"/>
      <c r="H88" s="82"/>
      <c r="I88" s="82"/>
      <c r="J88" s="82"/>
    </row>
    <row r="89" spans="2:10" s="80" customFormat="1" ht="8.85">
      <c r="B89" s="106" t="s">
        <v>256</v>
      </c>
      <c r="C89" s="78"/>
      <c r="D89" s="78"/>
      <c r="E89" s="78"/>
      <c r="F89" s="78"/>
      <c r="G89" s="78"/>
      <c r="H89" s="78"/>
      <c r="I89" s="78"/>
      <c r="J89" s="78"/>
    </row>
    <row r="90" spans="2:10" s="80" customFormat="1" ht="8.85">
      <c r="B90" s="106" t="s">
        <v>257</v>
      </c>
      <c r="C90" s="78"/>
      <c r="D90" s="78"/>
      <c r="E90" s="78"/>
      <c r="F90" s="78"/>
      <c r="G90" s="78"/>
      <c r="H90" s="78"/>
      <c r="I90" s="78"/>
      <c r="J90" s="107"/>
    </row>
    <row r="91" spans="2:10" s="80" customFormat="1" ht="8.85">
      <c r="B91" s="106" t="s">
        <v>258</v>
      </c>
      <c r="C91" s="78"/>
      <c r="D91" s="78"/>
      <c r="E91" s="78"/>
      <c r="F91" s="78"/>
      <c r="G91" s="78"/>
      <c r="H91" s="78"/>
      <c r="I91" s="78"/>
      <c r="J91" s="78"/>
    </row>
    <row r="92" spans="2:10" ht="8.35" customHeight="1">
      <c r="B92" s="106" t="s">
        <v>259</v>
      </c>
      <c r="C92" s="78"/>
      <c r="D92" s="78"/>
      <c r="E92" s="78"/>
      <c r="F92" s="78"/>
      <c r="G92" s="78"/>
      <c r="H92" s="78"/>
      <c r="I92" s="78"/>
      <c r="J92" s="78"/>
    </row>
    <row r="93" spans="2:10" ht="8.35" customHeight="1">
      <c r="B93" s="78"/>
      <c r="C93" s="78"/>
      <c r="D93" s="78"/>
      <c r="E93" s="78"/>
      <c r="F93" s="78"/>
      <c r="G93" s="78"/>
      <c r="H93" s="78"/>
      <c r="I93" s="78"/>
      <c r="J93" s="78"/>
    </row>
    <row r="94" spans="2:10">
      <c r="J94" s="108"/>
    </row>
  </sheetData>
  <mergeCells count="2">
    <mergeCell ref="B4:J4"/>
    <mergeCell ref="C5:I5"/>
  </mergeCells>
  <printOptions horizontalCentered="1"/>
  <pageMargins left="0.5" right="0.5" top="0.75" bottom="0.5" header="0.5" footer="0.5"/>
  <pageSetup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topLeftCell="A13" zoomScale="110" zoomScaleNormal="110" zoomScaleSheetLayoutView="100" workbookViewId="0">
      <selection activeCell="K49" sqref="K49"/>
    </sheetView>
  </sheetViews>
  <sheetFormatPr defaultColWidth="9.25" defaultRowHeight="12.9"/>
  <cols>
    <col min="1" max="1" width="2.125" style="110" customWidth="1"/>
    <col min="2" max="2" width="7.375" style="110" customWidth="1"/>
    <col min="3" max="3" width="10.75" style="110" customWidth="1"/>
    <col min="4" max="4" width="10.875" style="110" customWidth="1"/>
    <col min="5" max="5" width="9" style="110" customWidth="1"/>
    <col min="6" max="6" width="8.875" style="110" customWidth="1"/>
    <col min="7" max="7" width="8.375" style="110" customWidth="1"/>
    <col min="8" max="8" width="10.375" style="110" customWidth="1"/>
    <col min="9" max="9" width="11.125" style="110" customWidth="1"/>
    <col min="10" max="10" width="9" style="110" customWidth="1"/>
    <col min="11" max="16384" width="9.25" style="110"/>
  </cols>
  <sheetData>
    <row r="1" spans="1:10">
      <c r="A1" s="109"/>
    </row>
    <row r="2" spans="1:10" ht="15.65">
      <c r="B2" s="111" t="s">
        <v>260</v>
      </c>
      <c r="C2" s="112"/>
      <c r="D2" s="112"/>
      <c r="E2" s="112"/>
      <c r="F2" s="112"/>
      <c r="G2" s="112"/>
      <c r="H2" s="112"/>
      <c r="I2" s="112"/>
    </row>
    <row r="3" spans="1:10" ht="14.45" customHeight="1">
      <c r="B3" s="111" t="s">
        <v>261</v>
      </c>
      <c r="C3" s="112"/>
      <c r="D3" s="112"/>
      <c r="E3" s="112"/>
      <c r="F3" s="112"/>
      <c r="G3" s="112"/>
      <c r="H3" s="112"/>
      <c r="I3" s="112"/>
    </row>
    <row r="4" spans="1:10" ht="14.95" customHeight="1">
      <c r="B4" s="378" t="s">
        <v>156</v>
      </c>
      <c r="C4" s="378"/>
      <c r="D4" s="378"/>
      <c r="E4" s="378"/>
      <c r="F4" s="378"/>
      <c r="G4" s="378"/>
      <c r="H4" s="378"/>
      <c r="I4" s="378"/>
      <c r="J4" s="378"/>
    </row>
    <row r="5" spans="1:10" ht="12.9" customHeight="1">
      <c r="B5" s="113"/>
      <c r="C5" s="379" t="s">
        <v>157</v>
      </c>
      <c r="D5" s="380"/>
      <c r="E5" s="380"/>
      <c r="F5" s="380"/>
      <c r="G5" s="380"/>
      <c r="H5" s="380"/>
      <c r="I5" s="381"/>
      <c r="J5" s="114"/>
    </row>
    <row r="6" spans="1:10" ht="11.25" customHeight="1">
      <c r="B6" s="115"/>
      <c r="C6" s="116"/>
      <c r="D6" s="117"/>
      <c r="E6" s="117"/>
      <c r="F6" s="117"/>
      <c r="G6" s="117"/>
      <c r="H6" s="118" t="s">
        <v>161</v>
      </c>
      <c r="I6" s="118" t="s">
        <v>262</v>
      </c>
      <c r="J6" s="119"/>
    </row>
    <row r="7" spans="1:10" ht="10.050000000000001" customHeight="1">
      <c r="B7" s="120" t="s">
        <v>158</v>
      </c>
      <c r="C7" s="121" t="s">
        <v>159</v>
      </c>
      <c r="D7" s="118" t="s">
        <v>160</v>
      </c>
      <c r="E7" s="119"/>
      <c r="F7" s="119"/>
      <c r="G7" s="119"/>
      <c r="H7" s="118" t="s">
        <v>168</v>
      </c>
      <c r="I7" s="118" t="s">
        <v>263</v>
      </c>
      <c r="J7" s="119"/>
    </row>
    <row r="8" spans="1:10" ht="10.050000000000001" customHeight="1">
      <c r="B8" s="122"/>
      <c r="C8" s="121" t="s">
        <v>264</v>
      </c>
      <c r="D8" s="118" t="s">
        <v>164</v>
      </c>
      <c r="E8" s="118" t="s">
        <v>165</v>
      </c>
      <c r="F8" s="118" t="s">
        <v>166</v>
      </c>
      <c r="G8" s="118" t="s">
        <v>167</v>
      </c>
      <c r="H8" s="118" t="s">
        <v>164</v>
      </c>
      <c r="I8" s="118" t="s">
        <v>169</v>
      </c>
      <c r="J8" s="118" t="s">
        <v>16</v>
      </c>
    </row>
    <row r="9" spans="1:10" ht="10.050000000000001" customHeight="1">
      <c r="B9" s="120" t="s">
        <v>170</v>
      </c>
      <c r="C9" s="121" t="s">
        <v>171</v>
      </c>
      <c r="D9" s="118" t="s">
        <v>173</v>
      </c>
      <c r="E9" s="118" t="s">
        <v>173</v>
      </c>
      <c r="F9" s="118" t="s">
        <v>173</v>
      </c>
      <c r="G9" s="118" t="s">
        <v>173</v>
      </c>
      <c r="H9" s="118" t="s">
        <v>265</v>
      </c>
      <c r="I9" s="118" t="s">
        <v>266</v>
      </c>
      <c r="J9" s="119"/>
    </row>
    <row r="10" spans="1:10" ht="10.050000000000001" customHeight="1">
      <c r="B10" s="123"/>
      <c r="C10" s="124" t="s">
        <v>176</v>
      </c>
      <c r="D10" s="125" t="s">
        <v>177</v>
      </c>
      <c r="E10" s="125" t="s">
        <v>178</v>
      </c>
      <c r="F10" s="125" t="s">
        <v>178</v>
      </c>
      <c r="G10" s="125" t="s">
        <v>177</v>
      </c>
      <c r="H10" s="125" t="s">
        <v>169</v>
      </c>
      <c r="I10" s="125" t="s">
        <v>180</v>
      </c>
      <c r="J10" s="126"/>
    </row>
    <row r="11" spans="1:10" ht="10.050000000000001" customHeight="1">
      <c r="B11" s="115"/>
      <c r="C11" s="127" t="s">
        <v>181</v>
      </c>
      <c r="D11" s="128" t="s">
        <v>182</v>
      </c>
      <c r="E11" s="128" t="s">
        <v>183</v>
      </c>
      <c r="F11" s="128" t="s">
        <v>184</v>
      </c>
      <c r="G11" s="128" t="s">
        <v>185</v>
      </c>
      <c r="H11" s="128" t="s">
        <v>186</v>
      </c>
      <c r="I11" s="129" t="s">
        <v>187</v>
      </c>
      <c r="J11" s="129" t="s">
        <v>188</v>
      </c>
    </row>
    <row r="12" spans="1:10" ht="7" customHeight="1">
      <c r="B12" s="115"/>
      <c r="C12" s="115"/>
      <c r="I12" s="117"/>
      <c r="J12" s="117"/>
    </row>
    <row r="13" spans="1:10" s="130" customFormat="1" ht="7" customHeight="1">
      <c r="B13" s="131" t="s">
        <v>189</v>
      </c>
      <c r="C13" s="132">
        <v>0</v>
      </c>
      <c r="D13" s="133">
        <v>0</v>
      </c>
      <c r="E13" s="133">
        <v>0</v>
      </c>
      <c r="F13" s="133">
        <v>0</v>
      </c>
      <c r="G13" s="133">
        <v>0</v>
      </c>
      <c r="H13" s="133">
        <v>0</v>
      </c>
      <c r="I13" s="134">
        <v>0</v>
      </c>
      <c r="J13" s="134">
        <v>0</v>
      </c>
    </row>
    <row r="14" spans="1:10" s="130" customFormat="1" ht="7" customHeight="1">
      <c r="B14" s="131" t="s">
        <v>190</v>
      </c>
      <c r="C14" s="132">
        <v>0</v>
      </c>
      <c r="D14" s="133">
        <v>0</v>
      </c>
      <c r="E14" s="133">
        <v>0</v>
      </c>
      <c r="F14" s="133">
        <v>0</v>
      </c>
      <c r="G14" s="133">
        <v>0</v>
      </c>
      <c r="H14" s="133">
        <v>0</v>
      </c>
      <c r="I14" s="134">
        <v>0</v>
      </c>
      <c r="J14" s="134">
        <v>0</v>
      </c>
    </row>
    <row r="15" spans="1:10" s="130" customFormat="1" ht="7" customHeight="1">
      <c r="B15" s="131" t="s">
        <v>191</v>
      </c>
      <c r="C15" s="132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4">
        <v>0</v>
      </c>
      <c r="J15" s="134">
        <v>0</v>
      </c>
    </row>
    <row r="16" spans="1:10" s="130" customFormat="1" ht="7" customHeight="1">
      <c r="B16" s="131" t="s">
        <v>192</v>
      </c>
      <c r="C16" s="132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134">
        <v>0</v>
      </c>
    </row>
    <row r="17" spans="2:10" s="130" customFormat="1" ht="7" customHeight="1">
      <c r="B17" s="131" t="s">
        <v>193</v>
      </c>
      <c r="C17" s="132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134">
        <v>0</v>
      </c>
    </row>
    <row r="18" spans="2:10" s="130" customFormat="1" ht="7" customHeight="1">
      <c r="B18" s="135"/>
      <c r="C18" s="132"/>
      <c r="D18" s="133"/>
      <c r="E18" s="133"/>
      <c r="F18" s="133"/>
      <c r="G18" s="133"/>
      <c r="H18" s="133"/>
      <c r="I18" s="134"/>
      <c r="J18" s="134"/>
    </row>
    <row r="19" spans="2:10" s="130" customFormat="1" ht="7" customHeight="1">
      <c r="B19" s="131" t="s">
        <v>194</v>
      </c>
      <c r="C19" s="132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4">
        <v>0</v>
      </c>
      <c r="J19" s="134">
        <v>0</v>
      </c>
    </row>
    <row r="20" spans="2:10" s="130" customFormat="1" ht="7" customHeight="1">
      <c r="B20" s="131" t="s">
        <v>195</v>
      </c>
      <c r="C20" s="132">
        <v>0</v>
      </c>
      <c r="D20" s="133">
        <v>0</v>
      </c>
      <c r="E20" s="133">
        <v>0</v>
      </c>
      <c r="F20" s="133">
        <v>0</v>
      </c>
      <c r="G20" s="133">
        <v>0</v>
      </c>
      <c r="H20" s="133">
        <v>0</v>
      </c>
      <c r="I20" s="134">
        <v>0</v>
      </c>
      <c r="J20" s="134">
        <v>0</v>
      </c>
    </row>
    <row r="21" spans="2:10" s="130" customFormat="1" ht="7" customHeight="1">
      <c r="B21" s="131" t="s">
        <v>196</v>
      </c>
      <c r="C21" s="132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4">
        <v>0</v>
      </c>
      <c r="J21" s="134">
        <v>0</v>
      </c>
    </row>
    <row r="22" spans="2:10" s="130" customFormat="1" ht="7" customHeight="1">
      <c r="B22" s="131" t="s">
        <v>197</v>
      </c>
      <c r="C22" s="132">
        <v>0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4">
        <v>0</v>
      </c>
      <c r="J22" s="134">
        <v>0</v>
      </c>
    </row>
    <row r="23" spans="2:10" s="130" customFormat="1" ht="7" customHeight="1">
      <c r="B23" s="131" t="s">
        <v>198</v>
      </c>
      <c r="C23" s="132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4">
        <v>0</v>
      </c>
      <c r="J23" s="134">
        <v>0</v>
      </c>
    </row>
    <row r="24" spans="2:10" s="130" customFormat="1" ht="7" customHeight="1">
      <c r="B24" s="135"/>
      <c r="C24" s="132"/>
      <c r="D24" s="133"/>
      <c r="E24" s="133"/>
      <c r="F24" s="133"/>
      <c r="G24" s="133"/>
      <c r="H24" s="133"/>
      <c r="I24" s="134"/>
      <c r="J24" s="134"/>
    </row>
    <row r="25" spans="2:10" s="130" customFormat="1" ht="7" customHeight="1">
      <c r="B25" s="131" t="s">
        <v>199</v>
      </c>
      <c r="C25" s="132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4">
        <v>0</v>
      </c>
      <c r="J25" s="134">
        <v>0</v>
      </c>
    </row>
    <row r="26" spans="2:10" s="130" customFormat="1" ht="7" customHeight="1">
      <c r="B26" s="131" t="s">
        <v>200</v>
      </c>
      <c r="C26" s="132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4">
        <v>0</v>
      </c>
      <c r="J26" s="134">
        <v>0</v>
      </c>
    </row>
    <row r="27" spans="2:10" s="130" customFormat="1" ht="7" customHeight="1">
      <c r="B27" s="131" t="s">
        <v>201</v>
      </c>
      <c r="C27" s="132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4">
        <v>0</v>
      </c>
      <c r="J27" s="134">
        <v>0</v>
      </c>
    </row>
    <row r="28" spans="2:10" s="130" customFormat="1" ht="7" customHeight="1">
      <c r="B28" s="131" t="s">
        <v>202</v>
      </c>
      <c r="C28" s="132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4">
        <v>0</v>
      </c>
      <c r="J28" s="134">
        <v>0</v>
      </c>
    </row>
    <row r="29" spans="2:10" s="130" customFormat="1" ht="7" customHeight="1">
      <c r="B29" s="131" t="s">
        <v>203</v>
      </c>
      <c r="C29" s="132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4">
        <v>0</v>
      </c>
      <c r="J29" s="134">
        <v>0</v>
      </c>
    </row>
    <row r="30" spans="2:10" s="130" customFormat="1" ht="7" customHeight="1">
      <c r="B30" s="135"/>
      <c r="C30" s="132"/>
      <c r="D30" s="133"/>
      <c r="E30" s="133"/>
      <c r="F30" s="133"/>
      <c r="G30" s="133"/>
      <c r="H30" s="133"/>
      <c r="I30" s="134"/>
      <c r="J30" s="134"/>
    </row>
    <row r="31" spans="2:10" s="130" customFormat="1" ht="7" customHeight="1">
      <c r="B31" s="131" t="s">
        <v>204</v>
      </c>
      <c r="C31" s="132">
        <v>0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4">
        <v>0</v>
      </c>
      <c r="J31" s="134">
        <v>0</v>
      </c>
    </row>
    <row r="32" spans="2:10" s="130" customFormat="1" ht="7" customHeight="1">
      <c r="B32" s="131" t="s">
        <v>205</v>
      </c>
      <c r="C32" s="132">
        <v>0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4">
        <v>0</v>
      </c>
      <c r="J32" s="134">
        <v>0</v>
      </c>
    </row>
    <row r="33" spans="2:10" s="130" customFormat="1" ht="7" customHeight="1">
      <c r="B33" s="131" t="s">
        <v>206</v>
      </c>
      <c r="C33" s="132">
        <v>0</v>
      </c>
      <c r="D33" s="133">
        <v>0</v>
      </c>
      <c r="E33" s="133">
        <v>0</v>
      </c>
      <c r="F33" s="133">
        <v>0</v>
      </c>
      <c r="G33" s="133">
        <v>0</v>
      </c>
      <c r="H33" s="133">
        <v>0</v>
      </c>
      <c r="I33" s="134">
        <v>0</v>
      </c>
      <c r="J33" s="134">
        <v>0</v>
      </c>
    </row>
    <row r="34" spans="2:10" s="130" customFormat="1" ht="7" customHeight="1">
      <c r="B34" s="131" t="s">
        <v>207</v>
      </c>
      <c r="C34" s="132">
        <v>0</v>
      </c>
      <c r="D34" s="133">
        <v>0</v>
      </c>
      <c r="E34" s="133">
        <v>0</v>
      </c>
      <c r="F34" s="133">
        <v>0</v>
      </c>
      <c r="G34" s="133">
        <v>0</v>
      </c>
      <c r="H34" s="133">
        <v>0</v>
      </c>
      <c r="I34" s="134">
        <v>0</v>
      </c>
      <c r="J34" s="134">
        <v>0</v>
      </c>
    </row>
    <row r="35" spans="2:10" s="130" customFormat="1" ht="7" customHeight="1">
      <c r="B35" s="131" t="s">
        <v>208</v>
      </c>
      <c r="C35" s="132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4">
        <v>0</v>
      </c>
      <c r="J35" s="134">
        <v>0</v>
      </c>
    </row>
    <row r="36" spans="2:10" s="130" customFormat="1" ht="7" customHeight="1">
      <c r="B36" s="135"/>
      <c r="C36" s="132"/>
      <c r="D36" s="133"/>
      <c r="E36" s="133"/>
      <c r="F36" s="133"/>
      <c r="G36" s="133"/>
      <c r="H36" s="133"/>
      <c r="I36" s="134"/>
      <c r="J36" s="134"/>
    </row>
    <row r="37" spans="2:10" s="130" customFormat="1" ht="7" customHeight="1">
      <c r="B37" s="131" t="s">
        <v>209</v>
      </c>
      <c r="C37" s="132">
        <v>0</v>
      </c>
      <c r="D37" s="133">
        <v>0</v>
      </c>
      <c r="E37" s="133">
        <v>0</v>
      </c>
      <c r="F37" s="133">
        <v>0</v>
      </c>
      <c r="G37" s="133">
        <v>0</v>
      </c>
      <c r="H37" s="133">
        <v>0</v>
      </c>
      <c r="I37" s="134">
        <v>0</v>
      </c>
      <c r="J37" s="134">
        <v>0</v>
      </c>
    </row>
    <row r="38" spans="2:10" s="130" customFormat="1" ht="7" customHeight="1">
      <c r="B38" s="131" t="s">
        <v>210</v>
      </c>
      <c r="C38" s="132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  <c r="I38" s="134">
        <v>0</v>
      </c>
      <c r="J38" s="134">
        <v>0</v>
      </c>
    </row>
    <row r="39" spans="2:10" s="130" customFormat="1" ht="7" customHeight="1">
      <c r="B39" s="131" t="s">
        <v>211</v>
      </c>
      <c r="C39" s="132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4">
        <v>0</v>
      </c>
      <c r="J39" s="134">
        <v>0</v>
      </c>
    </row>
    <row r="40" spans="2:10" s="130" customFormat="1" ht="7" customHeight="1">
      <c r="B40" s="131" t="s">
        <v>212</v>
      </c>
      <c r="C40" s="132">
        <v>0</v>
      </c>
      <c r="D40" s="133">
        <v>320415</v>
      </c>
      <c r="E40" s="133">
        <v>101486</v>
      </c>
      <c r="F40" s="133">
        <v>95075</v>
      </c>
      <c r="G40" s="133">
        <v>0</v>
      </c>
      <c r="H40" s="133">
        <v>70133</v>
      </c>
      <c r="I40" s="134">
        <v>2174776</v>
      </c>
      <c r="J40" s="134">
        <v>2761885</v>
      </c>
    </row>
    <row r="41" spans="2:10" s="130" customFormat="1" ht="7" customHeight="1">
      <c r="B41" s="131" t="s">
        <v>213</v>
      </c>
      <c r="C41" s="132">
        <v>0</v>
      </c>
      <c r="D41" s="133">
        <v>278176</v>
      </c>
      <c r="E41" s="133">
        <v>86604</v>
      </c>
      <c r="F41" s="133">
        <v>86479</v>
      </c>
      <c r="G41" s="133">
        <v>0</v>
      </c>
      <c r="H41" s="133">
        <v>59461</v>
      </c>
      <c r="I41" s="134">
        <v>1895643</v>
      </c>
      <c r="J41" s="134">
        <v>2406363</v>
      </c>
    </row>
    <row r="42" spans="2:10" s="130" customFormat="1" ht="7" customHeight="1">
      <c r="B42" s="135"/>
      <c r="C42" s="132"/>
      <c r="D42" s="133"/>
      <c r="E42" s="133"/>
      <c r="F42" s="133"/>
      <c r="G42" s="133"/>
      <c r="H42" s="133"/>
      <c r="I42" s="134"/>
      <c r="J42" s="134"/>
    </row>
    <row r="43" spans="2:10" s="130" customFormat="1" ht="7" customHeight="1">
      <c r="B43" s="131" t="s">
        <v>214</v>
      </c>
      <c r="C43" s="132">
        <v>0</v>
      </c>
      <c r="D43" s="133">
        <v>287293</v>
      </c>
      <c r="E43" s="133">
        <v>82991</v>
      </c>
      <c r="F43" s="133">
        <v>106208</v>
      </c>
      <c r="G43" s="133">
        <v>0</v>
      </c>
      <c r="H43" s="133">
        <v>55287</v>
      </c>
      <c r="I43" s="134">
        <v>1990213</v>
      </c>
      <c r="J43" s="134">
        <v>2521992</v>
      </c>
    </row>
    <row r="44" spans="2:10" s="130" customFormat="1" ht="7" customHeight="1">
      <c r="B44" s="131" t="s">
        <v>215</v>
      </c>
      <c r="C44" s="132">
        <v>0</v>
      </c>
      <c r="D44" s="133">
        <v>389636</v>
      </c>
      <c r="E44" s="133">
        <v>123446</v>
      </c>
      <c r="F44" s="133">
        <v>100643</v>
      </c>
      <c r="G44" s="133">
        <v>0</v>
      </c>
      <c r="H44" s="133">
        <v>62571</v>
      </c>
      <c r="I44" s="134">
        <v>2642077</v>
      </c>
      <c r="J44" s="134">
        <v>3318373</v>
      </c>
    </row>
    <row r="45" spans="2:10" s="130" customFormat="1" ht="7" customHeight="1">
      <c r="B45" s="131" t="s">
        <v>216</v>
      </c>
      <c r="C45" s="132">
        <v>0</v>
      </c>
      <c r="D45" s="133">
        <v>429772</v>
      </c>
      <c r="E45" s="133">
        <v>135927</v>
      </c>
      <c r="F45" s="133">
        <v>109979</v>
      </c>
      <c r="G45" s="133">
        <v>0</v>
      </c>
      <c r="H45" s="133">
        <v>66278</v>
      </c>
      <c r="I45" s="134">
        <v>2915152</v>
      </c>
      <c r="J45" s="134">
        <v>3657108</v>
      </c>
    </row>
    <row r="46" spans="2:10" s="130" customFormat="1" ht="7" customHeight="1">
      <c r="B46" s="131" t="s">
        <v>217</v>
      </c>
      <c r="C46" s="132">
        <v>37</v>
      </c>
      <c r="D46" s="133">
        <v>236006</v>
      </c>
      <c r="E46" s="133">
        <v>75040</v>
      </c>
      <c r="F46" s="133">
        <v>60907</v>
      </c>
      <c r="G46" s="133">
        <v>11</v>
      </c>
      <c r="H46" s="133">
        <v>39144</v>
      </c>
      <c r="I46" s="134">
        <v>1599082</v>
      </c>
      <c r="J46" s="134">
        <v>2010227</v>
      </c>
    </row>
    <row r="47" spans="2:10" s="130" customFormat="1" ht="7" customHeight="1">
      <c r="B47" s="131" t="s">
        <v>218</v>
      </c>
      <c r="C47" s="132">
        <v>132</v>
      </c>
      <c r="D47" s="133">
        <v>403529</v>
      </c>
      <c r="E47" s="133">
        <v>121437</v>
      </c>
      <c r="F47" s="133">
        <v>120330</v>
      </c>
      <c r="G47" s="133">
        <v>40</v>
      </c>
      <c r="H47" s="133">
        <v>57671</v>
      </c>
      <c r="I47" s="134">
        <v>2768399</v>
      </c>
      <c r="J47" s="134">
        <v>3471538</v>
      </c>
    </row>
    <row r="48" spans="2:10" s="130" customFormat="1" ht="7" customHeight="1">
      <c r="B48" s="135"/>
      <c r="C48" s="132"/>
      <c r="D48" s="133"/>
      <c r="E48" s="133"/>
      <c r="F48" s="133"/>
      <c r="G48" s="133"/>
      <c r="H48" s="133"/>
      <c r="I48" s="134"/>
      <c r="J48" s="134"/>
    </row>
    <row r="49" spans="2:10" s="130" customFormat="1" ht="7" customHeight="1">
      <c r="B49" s="131" t="s">
        <v>219</v>
      </c>
      <c r="C49" s="132">
        <v>10</v>
      </c>
      <c r="D49" s="133">
        <v>306085</v>
      </c>
      <c r="E49" s="133">
        <v>89149</v>
      </c>
      <c r="F49" s="133">
        <v>93468</v>
      </c>
      <c r="G49" s="133">
        <v>3</v>
      </c>
      <c r="H49" s="133">
        <v>32424</v>
      </c>
      <c r="I49" s="134">
        <v>2113906</v>
      </c>
      <c r="J49" s="134">
        <v>2635045</v>
      </c>
    </row>
    <row r="50" spans="2:10" s="130" customFormat="1" ht="7" customHeight="1">
      <c r="B50" s="131" t="s">
        <v>220</v>
      </c>
      <c r="C50" s="132">
        <v>49</v>
      </c>
      <c r="D50" s="133">
        <v>389610</v>
      </c>
      <c r="E50" s="133">
        <v>108153</v>
      </c>
      <c r="F50" s="133">
        <v>139619</v>
      </c>
      <c r="G50" s="133">
        <v>15</v>
      </c>
      <c r="H50" s="133">
        <v>46471</v>
      </c>
      <c r="I50" s="134">
        <v>2718584</v>
      </c>
      <c r="J50" s="134">
        <v>3402501</v>
      </c>
    </row>
    <row r="51" spans="2:10" s="130" customFormat="1" ht="7" customHeight="1">
      <c r="B51" s="131" t="s">
        <v>221</v>
      </c>
      <c r="C51" s="132">
        <v>0</v>
      </c>
      <c r="D51" s="133">
        <v>452587</v>
      </c>
      <c r="E51" s="133">
        <v>124214</v>
      </c>
      <c r="F51" s="133">
        <v>164705</v>
      </c>
      <c r="G51" s="133">
        <v>0</v>
      </c>
      <c r="H51" s="133">
        <v>50798</v>
      </c>
      <c r="I51" s="134">
        <v>3164973</v>
      </c>
      <c r="J51" s="134">
        <v>3957277</v>
      </c>
    </row>
    <row r="52" spans="2:10" s="130" customFormat="1" ht="7" customHeight="1">
      <c r="B52" s="131" t="s">
        <v>222</v>
      </c>
      <c r="C52" s="132">
        <v>1278</v>
      </c>
      <c r="D52" s="133">
        <v>500000</v>
      </c>
      <c r="E52" s="133">
        <v>153330</v>
      </c>
      <c r="F52" s="133">
        <v>141551</v>
      </c>
      <c r="G52" s="133">
        <v>265</v>
      </c>
      <c r="H52" s="133">
        <v>74089</v>
      </c>
      <c r="I52" s="134">
        <v>3415840</v>
      </c>
      <c r="J52" s="134">
        <v>4286353</v>
      </c>
    </row>
    <row r="53" spans="2:10" s="130" customFormat="1" ht="7" customHeight="1">
      <c r="B53" s="131" t="s">
        <v>223</v>
      </c>
      <c r="C53" s="132">
        <v>745</v>
      </c>
      <c r="D53" s="133">
        <v>472788</v>
      </c>
      <c r="E53" s="133">
        <v>157225</v>
      </c>
      <c r="F53" s="133">
        <v>98013</v>
      </c>
      <c r="G53" s="133">
        <v>154</v>
      </c>
      <c r="H53" s="133">
        <v>75887</v>
      </c>
      <c r="I53" s="134">
        <v>3167798</v>
      </c>
      <c r="J53" s="134">
        <v>3972610</v>
      </c>
    </row>
    <row r="54" spans="2:10" s="130" customFormat="1" ht="7" customHeight="1">
      <c r="B54" s="135"/>
      <c r="C54" s="132"/>
      <c r="D54" s="133"/>
      <c r="E54" s="133"/>
      <c r="F54" s="133"/>
      <c r="G54" s="133"/>
      <c r="H54" s="133"/>
      <c r="I54" s="134"/>
      <c r="J54" s="134"/>
    </row>
    <row r="55" spans="2:10" s="130" customFormat="1" ht="7" customHeight="1">
      <c r="B55" s="131" t="s">
        <v>224</v>
      </c>
      <c r="C55" s="132">
        <v>1965</v>
      </c>
      <c r="D55" s="133">
        <v>489188</v>
      </c>
      <c r="E55" s="133">
        <v>147870</v>
      </c>
      <c r="F55" s="133">
        <v>145250</v>
      </c>
      <c r="G55" s="133">
        <v>407</v>
      </c>
      <c r="H55" s="133">
        <v>72203</v>
      </c>
      <c r="I55" s="134">
        <v>3352944</v>
      </c>
      <c r="J55" s="134">
        <v>4209827</v>
      </c>
    </row>
    <row r="56" spans="2:10" s="130" customFormat="1" ht="7" customHeight="1">
      <c r="B56" s="131" t="s">
        <v>225</v>
      </c>
      <c r="C56" s="132">
        <v>0</v>
      </c>
      <c r="D56" s="133">
        <v>666779</v>
      </c>
      <c r="E56" s="133">
        <v>226259</v>
      </c>
      <c r="F56" s="133">
        <v>129449</v>
      </c>
      <c r="G56" s="133">
        <v>0</v>
      </c>
      <c r="H56" s="133">
        <v>116000</v>
      </c>
      <c r="I56" s="134">
        <v>4445333</v>
      </c>
      <c r="J56" s="134">
        <v>5583820</v>
      </c>
    </row>
    <row r="57" spans="2:10" s="130" customFormat="1" ht="7" customHeight="1">
      <c r="B57" s="131" t="s">
        <v>226</v>
      </c>
      <c r="C57" s="132">
        <v>0</v>
      </c>
      <c r="D57" s="133">
        <v>687903</v>
      </c>
      <c r="E57" s="133">
        <v>214966</v>
      </c>
      <c r="F57" s="133">
        <v>188241</v>
      </c>
      <c r="G57" s="133">
        <v>0</v>
      </c>
      <c r="H57" s="133">
        <v>111858</v>
      </c>
      <c r="I57" s="134">
        <v>4679998</v>
      </c>
      <c r="J57" s="134">
        <v>5882966</v>
      </c>
    </row>
    <row r="58" spans="2:10" s="130" customFormat="1" ht="7" customHeight="1">
      <c r="B58" s="136" t="s">
        <v>227</v>
      </c>
      <c r="C58" s="132">
        <v>-2</v>
      </c>
      <c r="D58" s="133">
        <v>723817</v>
      </c>
      <c r="E58" s="133">
        <v>238749</v>
      </c>
      <c r="F58" s="133">
        <v>156241</v>
      </c>
      <c r="G58" s="133">
        <v>0</v>
      </c>
      <c r="H58" s="133">
        <v>115956</v>
      </c>
      <c r="I58" s="134">
        <v>4859759</v>
      </c>
      <c r="J58" s="134">
        <v>6094520</v>
      </c>
    </row>
    <row r="59" spans="2:10" s="137" customFormat="1" ht="7" customHeight="1">
      <c r="B59" s="136" t="s">
        <v>228</v>
      </c>
      <c r="C59" s="132">
        <v>0</v>
      </c>
      <c r="D59" s="133">
        <v>668968</v>
      </c>
      <c r="E59" s="133">
        <v>212952</v>
      </c>
      <c r="F59" s="133">
        <v>164037</v>
      </c>
      <c r="G59" s="133">
        <v>0</v>
      </c>
      <c r="H59" s="133">
        <v>99033</v>
      </c>
      <c r="I59" s="134">
        <v>4530150</v>
      </c>
      <c r="J59" s="134">
        <v>5675140</v>
      </c>
    </row>
    <row r="60" spans="2:10" s="137" customFormat="1" ht="7" customHeight="1">
      <c r="B60" s="138"/>
      <c r="C60" s="132"/>
      <c r="D60" s="133"/>
      <c r="E60" s="133"/>
      <c r="F60" s="133"/>
      <c r="G60" s="133"/>
      <c r="H60" s="133"/>
      <c r="I60" s="134"/>
      <c r="J60" s="134"/>
    </row>
    <row r="61" spans="2:10" s="130" customFormat="1" ht="7" customHeight="1">
      <c r="B61" s="136" t="s">
        <v>229</v>
      </c>
      <c r="C61" s="132">
        <v>0</v>
      </c>
      <c r="D61" s="133">
        <v>685280</v>
      </c>
      <c r="E61" s="133">
        <v>213682</v>
      </c>
      <c r="F61" s="133">
        <v>172346</v>
      </c>
      <c r="G61" s="133">
        <v>0</v>
      </c>
      <c r="H61" s="133">
        <v>85935</v>
      </c>
      <c r="I61" s="134">
        <v>4661890</v>
      </c>
      <c r="J61" s="134">
        <v>5819133</v>
      </c>
    </row>
    <row r="62" spans="2:10" s="139" customFormat="1" ht="7" customHeight="1">
      <c r="B62" s="136" t="s">
        <v>230</v>
      </c>
      <c r="C62" s="132">
        <v>2</v>
      </c>
      <c r="D62" s="133">
        <v>645131</v>
      </c>
      <c r="E62" s="133">
        <v>200384</v>
      </c>
      <c r="F62" s="133">
        <v>174075</v>
      </c>
      <c r="G62" s="133">
        <v>1</v>
      </c>
      <c r="H62" s="133">
        <v>95121</v>
      </c>
      <c r="I62" s="134">
        <v>4394226</v>
      </c>
      <c r="J62" s="134">
        <v>5508940</v>
      </c>
    </row>
    <row r="63" spans="2:10" s="130" customFormat="1" ht="7" customHeight="1">
      <c r="B63" s="136" t="s">
        <v>231</v>
      </c>
      <c r="C63" s="132">
        <v>0</v>
      </c>
      <c r="D63" s="133">
        <v>766491</v>
      </c>
      <c r="E63" s="133">
        <v>244809</v>
      </c>
      <c r="F63" s="133">
        <v>187746</v>
      </c>
      <c r="G63" s="133">
        <v>0</v>
      </c>
      <c r="H63" s="133">
        <v>117178</v>
      </c>
      <c r="I63" s="134">
        <v>5186789</v>
      </c>
      <c r="J63" s="134">
        <v>6503013</v>
      </c>
    </row>
    <row r="64" spans="2:10" s="130" customFormat="1" ht="7" customHeight="1">
      <c r="B64" s="136" t="s">
        <v>232</v>
      </c>
      <c r="C64" s="140">
        <v>236</v>
      </c>
      <c r="D64" s="141">
        <v>894675</v>
      </c>
      <c r="E64" s="141">
        <v>282786</v>
      </c>
      <c r="F64" s="141">
        <v>226138</v>
      </c>
      <c r="G64" s="141">
        <v>49</v>
      </c>
      <c r="H64" s="141">
        <v>132788</v>
      </c>
      <c r="I64" s="142">
        <v>6068982</v>
      </c>
      <c r="J64" s="142">
        <v>7605654</v>
      </c>
    </row>
    <row r="65" spans="2:10" s="130" customFormat="1" ht="7" customHeight="1">
      <c r="B65" s="143" t="s">
        <v>233</v>
      </c>
      <c r="C65" s="144">
        <v>0</v>
      </c>
      <c r="D65" s="145">
        <v>881095</v>
      </c>
      <c r="E65" s="145">
        <v>271415</v>
      </c>
      <c r="F65" s="145">
        <v>248517</v>
      </c>
      <c r="G65" s="145">
        <v>0</v>
      </c>
      <c r="H65" s="145">
        <v>135181</v>
      </c>
      <c r="I65" s="146">
        <v>6013603</v>
      </c>
      <c r="J65" s="146">
        <v>7549811</v>
      </c>
    </row>
    <row r="66" spans="2:10" s="130" customFormat="1" ht="7" customHeight="1">
      <c r="B66" s="147"/>
      <c r="C66" s="144"/>
      <c r="D66" s="145"/>
      <c r="E66" s="145"/>
      <c r="F66" s="145"/>
      <c r="G66" s="145"/>
      <c r="H66" s="145"/>
      <c r="I66" s="146"/>
      <c r="J66" s="146"/>
    </row>
    <row r="67" spans="2:10" s="130" customFormat="1" ht="7" customHeight="1">
      <c r="B67" s="262" t="s">
        <v>234</v>
      </c>
      <c r="C67" s="148">
        <v>0</v>
      </c>
      <c r="D67" s="149">
        <v>1044737</v>
      </c>
      <c r="E67" s="149">
        <v>328320</v>
      </c>
      <c r="F67" s="149">
        <v>269100</v>
      </c>
      <c r="G67" s="149">
        <v>0</v>
      </c>
      <c r="H67" s="149">
        <v>153366</v>
      </c>
      <c r="I67" s="264">
        <v>7096458</v>
      </c>
      <c r="J67" s="150">
        <v>8891981</v>
      </c>
    </row>
    <row r="68" spans="2:10" s="130" customFormat="1" ht="7" customHeight="1">
      <c r="B68" s="263" t="s">
        <v>235</v>
      </c>
      <c r="C68" s="144">
        <v>0</v>
      </c>
      <c r="D68" s="145">
        <v>1131593</v>
      </c>
      <c r="E68" s="145">
        <v>345369</v>
      </c>
      <c r="F68" s="145">
        <v>321464</v>
      </c>
      <c r="G68" s="145">
        <v>0</v>
      </c>
      <c r="H68" s="145">
        <v>161221</v>
      </c>
      <c r="I68" s="265">
        <v>7738457</v>
      </c>
      <c r="J68" s="146">
        <v>9698104</v>
      </c>
    </row>
    <row r="69" spans="2:10" s="130" customFormat="1" ht="7" customHeight="1">
      <c r="B69" s="263" t="s">
        <v>236</v>
      </c>
      <c r="C69" s="144">
        <v>0</v>
      </c>
      <c r="D69" s="145">
        <v>1131593</v>
      </c>
      <c r="E69" s="145">
        <v>345369</v>
      </c>
      <c r="F69" s="145">
        <v>321464</v>
      </c>
      <c r="G69" s="145">
        <v>0</v>
      </c>
      <c r="H69" s="145">
        <v>161221</v>
      </c>
      <c r="I69" s="265">
        <v>7738457</v>
      </c>
      <c r="J69" s="146">
        <v>9698104</v>
      </c>
    </row>
    <row r="70" spans="2:10" s="130" customFormat="1" ht="7" customHeight="1">
      <c r="B70" s="263" t="s">
        <v>237</v>
      </c>
      <c r="C70" s="144">
        <v>0</v>
      </c>
      <c r="D70" s="145">
        <v>1131593</v>
      </c>
      <c r="E70" s="145">
        <v>345369</v>
      </c>
      <c r="F70" s="145">
        <v>321464</v>
      </c>
      <c r="G70" s="145">
        <v>0</v>
      </c>
      <c r="H70" s="145">
        <v>161221</v>
      </c>
      <c r="I70" s="265">
        <v>7738457</v>
      </c>
      <c r="J70" s="146">
        <v>9698104</v>
      </c>
    </row>
    <row r="71" spans="2:10" s="130" customFormat="1" ht="7" customHeight="1">
      <c r="B71" s="263" t="s">
        <v>238</v>
      </c>
      <c r="C71" s="144">
        <v>0</v>
      </c>
      <c r="D71" s="145">
        <v>1131593</v>
      </c>
      <c r="E71" s="145">
        <v>345369</v>
      </c>
      <c r="F71" s="145">
        <v>321464</v>
      </c>
      <c r="G71" s="145">
        <v>0</v>
      </c>
      <c r="H71" s="145">
        <v>161221</v>
      </c>
      <c r="I71" s="265">
        <v>7738457</v>
      </c>
      <c r="J71" s="146">
        <v>9698104</v>
      </c>
    </row>
    <row r="72" spans="2:10" s="130" customFormat="1" ht="7" customHeight="1">
      <c r="B72" s="263" t="s">
        <v>239</v>
      </c>
      <c r="C72" s="144">
        <v>0</v>
      </c>
      <c r="D72" s="145">
        <v>1016719</v>
      </c>
      <c r="E72" s="145">
        <v>295967</v>
      </c>
      <c r="F72" s="145">
        <v>321464</v>
      </c>
      <c r="G72" s="145">
        <v>0</v>
      </c>
      <c r="H72" s="145">
        <v>123723</v>
      </c>
      <c r="I72" s="265">
        <v>7024221</v>
      </c>
      <c r="J72" s="146">
        <v>8782094</v>
      </c>
    </row>
    <row r="73" spans="2:10" s="130" customFormat="1" ht="7" customHeight="1">
      <c r="B73" s="263" t="s">
        <v>240</v>
      </c>
      <c r="C73" s="144">
        <v>0</v>
      </c>
      <c r="D73" s="145">
        <v>1016719</v>
      </c>
      <c r="E73" s="145">
        <v>295967</v>
      </c>
      <c r="F73" s="145">
        <v>321464</v>
      </c>
      <c r="G73" s="145">
        <v>0</v>
      </c>
      <c r="H73" s="145">
        <v>123723</v>
      </c>
      <c r="I73" s="265">
        <v>7024221</v>
      </c>
      <c r="J73" s="146">
        <v>8782094</v>
      </c>
    </row>
    <row r="74" spans="2:10" s="130" customFormat="1" ht="7" customHeight="1">
      <c r="B74" s="263" t="s">
        <v>241</v>
      </c>
      <c r="C74" s="144">
        <v>0</v>
      </c>
      <c r="D74" s="145">
        <v>1016719</v>
      </c>
      <c r="E74" s="145">
        <v>295967</v>
      </c>
      <c r="F74" s="145">
        <v>321464</v>
      </c>
      <c r="G74" s="145">
        <v>0</v>
      </c>
      <c r="H74" s="145">
        <v>123723</v>
      </c>
      <c r="I74" s="265">
        <v>7024221</v>
      </c>
      <c r="J74" s="146">
        <v>8782094</v>
      </c>
    </row>
    <row r="75" spans="2:10" s="130" customFormat="1" ht="7" customHeight="1">
      <c r="B75" s="263" t="s">
        <v>242</v>
      </c>
      <c r="C75" s="144">
        <v>0</v>
      </c>
      <c r="D75" s="145">
        <v>1016719</v>
      </c>
      <c r="E75" s="145">
        <v>295967</v>
      </c>
      <c r="F75" s="145">
        <v>321464</v>
      </c>
      <c r="G75" s="145">
        <v>0</v>
      </c>
      <c r="H75" s="145">
        <v>123723</v>
      </c>
      <c r="I75" s="265">
        <v>7024221</v>
      </c>
      <c r="J75" s="146">
        <v>8782094</v>
      </c>
    </row>
    <row r="76" spans="2:10" s="130" customFormat="1" ht="7" customHeight="1">
      <c r="B76" s="263" t="s">
        <v>243</v>
      </c>
      <c r="C76" s="144">
        <v>0</v>
      </c>
      <c r="D76" s="145">
        <v>1016719</v>
      </c>
      <c r="E76" s="145">
        <v>295967</v>
      </c>
      <c r="F76" s="145">
        <v>321464</v>
      </c>
      <c r="G76" s="145">
        <v>0</v>
      </c>
      <c r="H76" s="145">
        <v>123723</v>
      </c>
      <c r="I76" s="265">
        <v>7024221</v>
      </c>
      <c r="J76" s="146">
        <v>8782094</v>
      </c>
    </row>
    <row r="77" spans="2:10" s="130" customFormat="1" ht="7" customHeight="1">
      <c r="B77" s="263" t="s">
        <v>244</v>
      </c>
      <c r="C77" s="144">
        <v>0</v>
      </c>
      <c r="D77" s="145">
        <v>1016719</v>
      </c>
      <c r="E77" s="145">
        <v>295967</v>
      </c>
      <c r="F77" s="145">
        <v>321464</v>
      </c>
      <c r="G77" s="145">
        <v>0</v>
      </c>
      <c r="H77" s="145">
        <v>123723</v>
      </c>
      <c r="I77" s="265">
        <v>7024221</v>
      </c>
      <c r="J77" s="146">
        <v>8782094</v>
      </c>
    </row>
    <row r="78" spans="2:10" s="130" customFormat="1" ht="7" customHeight="1">
      <c r="B78" s="263" t="s">
        <v>245</v>
      </c>
      <c r="C78" s="144">
        <v>0</v>
      </c>
      <c r="D78" s="145">
        <v>1016719</v>
      </c>
      <c r="E78" s="145">
        <v>295967</v>
      </c>
      <c r="F78" s="145">
        <v>321464</v>
      </c>
      <c r="G78" s="145">
        <v>0</v>
      </c>
      <c r="H78" s="145">
        <v>123723</v>
      </c>
      <c r="I78" s="265">
        <v>7024221</v>
      </c>
      <c r="J78" s="146">
        <v>8782094</v>
      </c>
    </row>
    <row r="79" spans="2:10" s="130" customFormat="1" ht="7" customHeight="1">
      <c r="B79" s="263" t="s">
        <v>246</v>
      </c>
      <c r="C79" s="144">
        <v>0</v>
      </c>
      <c r="D79" s="145">
        <v>1016719</v>
      </c>
      <c r="E79" s="145">
        <v>295967</v>
      </c>
      <c r="F79" s="145">
        <v>321464</v>
      </c>
      <c r="G79" s="145">
        <v>0</v>
      </c>
      <c r="H79" s="145">
        <v>123723</v>
      </c>
      <c r="I79" s="265">
        <v>7024221</v>
      </c>
      <c r="J79" s="146">
        <v>8782094</v>
      </c>
    </row>
    <row r="80" spans="2:10" s="130" customFormat="1" ht="7" customHeight="1">
      <c r="B80" s="263" t="s">
        <v>247</v>
      </c>
      <c r="C80" s="144">
        <v>0</v>
      </c>
      <c r="D80" s="145">
        <v>1016719</v>
      </c>
      <c r="E80" s="145">
        <v>295967</v>
      </c>
      <c r="F80" s="145">
        <v>321464</v>
      </c>
      <c r="G80" s="145">
        <v>0</v>
      </c>
      <c r="H80" s="145">
        <v>123723</v>
      </c>
      <c r="I80" s="265">
        <v>7024221</v>
      </c>
      <c r="J80" s="146">
        <v>8782094</v>
      </c>
    </row>
    <row r="81" spans="2:10" s="130" customFormat="1" ht="7" customHeight="1">
      <c r="B81" s="263" t="s">
        <v>248</v>
      </c>
      <c r="C81" s="144">
        <v>0</v>
      </c>
      <c r="D81" s="145">
        <v>1016719</v>
      </c>
      <c r="E81" s="145">
        <v>295967</v>
      </c>
      <c r="F81" s="145">
        <v>321464</v>
      </c>
      <c r="G81" s="145">
        <v>0</v>
      </c>
      <c r="H81" s="145">
        <v>123723</v>
      </c>
      <c r="I81" s="265">
        <v>7024221</v>
      </c>
      <c r="J81" s="146">
        <v>8782094</v>
      </c>
    </row>
    <row r="82" spans="2:10" s="130" customFormat="1" ht="7" customHeight="1">
      <c r="B82" s="263" t="s">
        <v>249</v>
      </c>
      <c r="C82" s="144">
        <v>0</v>
      </c>
      <c r="D82" s="145">
        <v>1016719</v>
      </c>
      <c r="E82" s="145">
        <v>295967</v>
      </c>
      <c r="F82" s="145">
        <v>321464</v>
      </c>
      <c r="G82" s="145">
        <v>0</v>
      </c>
      <c r="H82" s="145">
        <v>123723</v>
      </c>
      <c r="I82" s="265">
        <v>7024221</v>
      </c>
      <c r="J82" s="146">
        <v>8782094</v>
      </c>
    </row>
    <row r="83" spans="2:10" s="130" customFormat="1" ht="7" customHeight="1">
      <c r="B83" s="263" t="s">
        <v>250</v>
      </c>
      <c r="C83" s="144">
        <v>0</v>
      </c>
      <c r="D83" s="145">
        <v>1016719</v>
      </c>
      <c r="E83" s="145">
        <v>295967</v>
      </c>
      <c r="F83" s="145">
        <v>321464</v>
      </c>
      <c r="G83" s="145">
        <v>0</v>
      </c>
      <c r="H83" s="145">
        <v>123723</v>
      </c>
      <c r="I83" s="265">
        <v>7024221</v>
      </c>
      <c r="J83" s="146">
        <v>8782094</v>
      </c>
    </row>
    <row r="84" spans="2:10" s="130" customFormat="1" ht="7" customHeight="1">
      <c r="B84" s="263" t="s">
        <v>251</v>
      </c>
      <c r="C84" s="144">
        <v>0</v>
      </c>
      <c r="D84" s="145">
        <v>1016719</v>
      </c>
      <c r="E84" s="145">
        <v>295967</v>
      </c>
      <c r="F84" s="145">
        <v>321464</v>
      </c>
      <c r="G84" s="145">
        <v>0</v>
      </c>
      <c r="H84" s="145">
        <v>123723</v>
      </c>
      <c r="I84" s="265">
        <v>7024221</v>
      </c>
      <c r="J84" s="146">
        <v>8782094</v>
      </c>
    </row>
    <row r="85" spans="2:10" s="130" customFormat="1" ht="7" customHeight="1">
      <c r="B85" s="263" t="s">
        <v>252</v>
      </c>
      <c r="C85" s="144">
        <v>0</v>
      </c>
      <c r="D85" s="145">
        <v>1016719</v>
      </c>
      <c r="E85" s="145">
        <v>295967</v>
      </c>
      <c r="F85" s="145">
        <v>321464</v>
      </c>
      <c r="G85" s="145">
        <v>0</v>
      </c>
      <c r="H85" s="145">
        <v>123723</v>
      </c>
      <c r="I85" s="265">
        <v>7024221</v>
      </c>
      <c r="J85" s="146">
        <v>8782094</v>
      </c>
    </row>
    <row r="86" spans="2:10" s="130" customFormat="1" ht="7" customHeight="1">
      <c r="B86" s="263" t="s">
        <v>253</v>
      </c>
      <c r="C86" s="144">
        <v>0</v>
      </c>
      <c r="D86" s="145">
        <v>1016719</v>
      </c>
      <c r="E86" s="145">
        <v>295967</v>
      </c>
      <c r="F86" s="145">
        <v>321464</v>
      </c>
      <c r="G86" s="145">
        <v>0</v>
      </c>
      <c r="H86" s="145">
        <v>123723</v>
      </c>
      <c r="I86" s="265">
        <v>7024221</v>
      </c>
      <c r="J86" s="146">
        <v>8782094</v>
      </c>
    </row>
    <row r="87" spans="2:10" s="130" customFormat="1" ht="7" customHeight="1">
      <c r="B87" s="151"/>
      <c r="C87" s="152"/>
      <c r="D87" s="153"/>
      <c r="E87" s="153"/>
      <c r="F87" s="153"/>
      <c r="G87" s="153"/>
      <c r="H87" s="153"/>
      <c r="I87" s="154"/>
      <c r="J87" s="154"/>
    </row>
    <row r="88" spans="2:10" s="160" customFormat="1" ht="10.050000000000001" customHeight="1">
      <c r="B88" s="155" t="s">
        <v>2</v>
      </c>
      <c r="C88" s="156">
        <v>4452</v>
      </c>
      <c r="D88" s="157">
        <v>32397118</v>
      </c>
      <c r="E88" s="157">
        <v>9762175</v>
      </c>
      <c r="F88" s="157">
        <v>9485933</v>
      </c>
      <c r="G88" s="157">
        <v>945</v>
      </c>
      <c r="H88" s="157">
        <v>4425562</v>
      </c>
      <c r="I88" s="158">
        <v>222173718</v>
      </c>
      <c r="J88" s="159">
        <v>278249903</v>
      </c>
    </row>
    <row r="90" spans="2:10">
      <c r="J90" s="161"/>
    </row>
  </sheetData>
  <mergeCells count="2">
    <mergeCell ref="B4:J4"/>
    <mergeCell ref="C5:I5"/>
  </mergeCells>
  <printOptions horizontalCentered="1"/>
  <pageMargins left="0.5" right="0.5" top="0.75" bottom="0.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showGridLines="0" topLeftCell="A25" zoomScale="110" zoomScaleNormal="110" zoomScaleSheetLayoutView="100" workbookViewId="0">
      <selection activeCell="G55" sqref="G55"/>
    </sheetView>
  </sheetViews>
  <sheetFormatPr defaultColWidth="16.375" defaultRowHeight="12.9"/>
  <cols>
    <col min="1" max="1" width="2.25" style="163" customWidth="1"/>
    <col min="2" max="2" width="7.375" style="163" customWidth="1"/>
    <col min="3" max="3" width="9.75" style="163" customWidth="1"/>
    <col min="4" max="4" width="9.375" style="163" customWidth="1"/>
    <col min="5" max="6" width="9.75" style="163" customWidth="1"/>
    <col min="7" max="7" width="8.25" style="163" customWidth="1"/>
    <col min="8" max="8" width="10.75" style="163" customWidth="1"/>
    <col min="9" max="9" width="11.625" style="163" customWidth="1"/>
    <col min="10" max="10" width="10" style="163" customWidth="1"/>
    <col min="11" max="16384" width="16.375" style="163"/>
  </cols>
  <sheetData>
    <row r="1" spans="1:10">
      <c r="A1" s="162"/>
    </row>
    <row r="2" spans="1:10" ht="16" customHeight="1">
      <c r="B2" s="164" t="s">
        <v>267</v>
      </c>
      <c r="C2" s="165"/>
      <c r="D2" s="165"/>
      <c r="E2" s="165"/>
      <c r="F2" s="165"/>
      <c r="G2" s="165"/>
    </row>
    <row r="3" spans="1:10" ht="16.5" customHeight="1">
      <c r="B3" s="165"/>
      <c r="C3" s="164" t="s">
        <v>268</v>
      </c>
      <c r="D3" s="165"/>
      <c r="E3" s="165"/>
      <c r="F3" s="165"/>
      <c r="G3" s="165"/>
    </row>
    <row r="4" spans="1:10" ht="18.7" customHeight="1">
      <c r="B4" s="382" t="s">
        <v>156</v>
      </c>
      <c r="C4" s="382"/>
      <c r="D4" s="382"/>
      <c r="E4" s="382"/>
      <c r="F4" s="382"/>
      <c r="G4" s="382"/>
      <c r="H4" s="382"/>
      <c r="I4" s="382"/>
      <c r="J4" s="382"/>
    </row>
    <row r="5" spans="1:10" ht="12.9" customHeight="1">
      <c r="B5" s="166"/>
      <c r="C5" s="383" t="s">
        <v>157</v>
      </c>
      <c r="D5" s="384"/>
      <c r="E5" s="384"/>
      <c r="F5" s="384"/>
      <c r="G5" s="384"/>
      <c r="H5" s="384"/>
      <c r="I5" s="385"/>
      <c r="J5" s="167"/>
    </row>
    <row r="6" spans="1:10" ht="10.050000000000001" customHeight="1">
      <c r="B6" s="168"/>
      <c r="C6" s="169" t="s">
        <v>159</v>
      </c>
      <c r="D6" s="168"/>
      <c r="E6" s="168"/>
      <c r="F6" s="168"/>
      <c r="G6" s="168"/>
      <c r="H6" s="169" t="s">
        <v>269</v>
      </c>
      <c r="I6" s="170" t="s">
        <v>262</v>
      </c>
      <c r="J6" s="171"/>
    </row>
    <row r="7" spans="1:10" ht="10.050000000000001" customHeight="1">
      <c r="B7" s="170" t="s">
        <v>158</v>
      </c>
      <c r="C7" s="169" t="s">
        <v>264</v>
      </c>
      <c r="D7" s="169" t="s">
        <v>160</v>
      </c>
      <c r="E7" s="171"/>
      <c r="F7" s="171"/>
      <c r="G7" s="171"/>
      <c r="H7" s="169" t="s">
        <v>164</v>
      </c>
      <c r="I7" s="169" t="s">
        <v>263</v>
      </c>
      <c r="J7" s="171"/>
    </row>
    <row r="8" spans="1:10" ht="10.050000000000001" customHeight="1">
      <c r="B8" s="172"/>
      <c r="C8" s="169" t="s">
        <v>171</v>
      </c>
      <c r="D8" s="169" t="s">
        <v>164</v>
      </c>
      <c r="E8" s="169" t="s">
        <v>165</v>
      </c>
      <c r="F8" s="169" t="s">
        <v>166</v>
      </c>
      <c r="G8" s="169" t="s">
        <v>167</v>
      </c>
      <c r="H8" s="169" t="s">
        <v>265</v>
      </c>
      <c r="I8" s="169" t="s">
        <v>169</v>
      </c>
      <c r="J8" s="171"/>
    </row>
    <row r="9" spans="1:10" ht="10.050000000000001" customHeight="1">
      <c r="B9" s="170" t="s">
        <v>170</v>
      </c>
      <c r="C9" s="169" t="s">
        <v>173</v>
      </c>
      <c r="D9" s="169" t="s">
        <v>172</v>
      </c>
      <c r="E9" s="169" t="s">
        <v>173</v>
      </c>
      <c r="F9" s="169" t="s">
        <v>173</v>
      </c>
      <c r="G9" s="169" t="s">
        <v>173</v>
      </c>
      <c r="H9" s="169" t="s">
        <v>173</v>
      </c>
      <c r="I9" s="169" t="s">
        <v>266</v>
      </c>
      <c r="J9" s="169" t="s">
        <v>16</v>
      </c>
    </row>
    <row r="10" spans="1:10" ht="10.050000000000001" customHeight="1">
      <c r="B10" s="173"/>
      <c r="C10" s="174" t="s">
        <v>178</v>
      </c>
      <c r="D10" s="174" t="s">
        <v>177</v>
      </c>
      <c r="E10" s="174" t="s">
        <v>178</v>
      </c>
      <c r="F10" s="174" t="s">
        <v>178</v>
      </c>
      <c r="G10" s="174" t="s">
        <v>177</v>
      </c>
      <c r="H10" s="174" t="s">
        <v>177</v>
      </c>
      <c r="I10" s="174" t="s">
        <v>180</v>
      </c>
      <c r="J10" s="175"/>
    </row>
    <row r="11" spans="1:10" ht="10.050000000000001" customHeight="1">
      <c r="B11" s="176"/>
      <c r="C11" s="177" t="s">
        <v>181</v>
      </c>
      <c r="D11" s="177" t="s">
        <v>182</v>
      </c>
      <c r="E11" s="177" t="s">
        <v>183</v>
      </c>
      <c r="F11" s="177" t="s">
        <v>184</v>
      </c>
      <c r="G11" s="177" t="s">
        <v>185</v>
      </c>
      <c r="H11" s="177" t="s">
        <v>186</v>
      </c>
      <c r="I11" s="178" t="s">
        <v>187</v>
      </c>
      <c r="J11" s="178" t="s">
        <v>188</v>
      </c>
    </row>
    <row r="12" spans="1:10" ht="7" customHeight="1">
      <c r="B12" s="176"/>
      <c r="C12" s="177"/>
      <c r="D12" s="177"/>
      <c r="E12" s="177"/>
      <c r="F12" s="177"/>
      <c r="G12" s="177"/>
      <c r="H12" s="177"/>
      <c r="I12" s="178"/>
      <c r="J12" s="178"/>
    </row>
    <row r="13" spans="1:10" s="160" customFormat="1" ht="7" customHeight="1">
      <c r="B13" s="179" t="s">
        <v>189</v>
      </c>
      <c r="C13" s="180">
        <v>0</v>
      </c>
      <c r="D13" s="180">
        <v>0</v>
      </c>
      <c r="E13" s="180">
        <v>0</v>
      </c>
      <c r="F13" s="180">
        <v>0</v>
      </c>
      <c r="G13" s="180">
        <v>0</v>
      </c>
      <c r="H13" s="180">
        <v>0</v>
      </c>
      <c r="I13" s="181">
        <v>0</v>
      </c>
      <c r="J13" s="134">
        <v>0</v>
      </c>
    </row>
    <row r="14" spans="1:10" s="160" customFormat="1" ht="7" customHeight="1">
      <c r="B14" s="179" t="s">
        <v>190</v>
      </c>
      <c r="C14" s="180">
        <v>0</v>
      </c>
      <c r="D14" s="180">
        <v>0</v>
      </c>
      <c r="E14" s="180">
        <v>0</v>
      </c>
      <c r="F14" s="180">
        <v>0</v>
      </c>
      <c r="G14" s="180">
        <v>0</v>
      </c>
      <c r="H14" s="180">
        <v>0</v>
      </c>
      <c r="I14" s="181">
        <v>0</v>
      </c>
      <c r="J14" s="134">
        <v>0</v>
      </c>
    </row>
    <row r="15" spans="1:10" s="160" customFormat="1" ht="7" customHeight="1">
      <c r="B15" s="179" t="s">
        <v>191</v>
      </c>
      <c r="C15" s="180">
        <v>0</v>
      </c>
      <c r="D15" s="180">
        <v>0</v>
      </c>
      <c r="E15" s="180">
        <v>0</v>
      </c>
      <c r="F15" s="180">
        <v>0</v>
      </c>
      <c r="G15" s="180">
        <v>0</v>
      </c>
      <c r="H15" s="180">
        <v>0</v>
      </c>
      <c r="I15" s="181">
        <v>0</v>
      </c>
      <c r="J15" s="134">
        <v>0</v>
      </c>
    </row>
    <row r="16" spans="1:10" s="160" customFormat="1" ht="7" customHeight="1">
      <c r="B16" s="179" t="s">
        <v>192</v>
      </c>
      <c r="C16" s="180">
        <v>0</v>
      </c>
      <c r="D16" s="180">
        <v>0</v>
      </c>
      <c r="E16" s="180">
        <v>0</v>
      </c>
      <c r="F16" s="180">
        <v>0</v>
      </c>
      <c r="G16" s="180">
        <v>0</v>
      </c>
      <c r="H16" s="180">
        <v>0</v>
      </c>
      <c r="I16" s="181">
        <v>0</v>
      </c>
      <c r="J16" s="134">
        <v>0</v>
      </c>
    </row>
    <row r="17" spans="2:10" s="160" customFormat="1" ht="7" customHeight="1">
      <c r="B17" s="179" t="s">
        <v>193</v>
      </c>
      <c r="C17" s="180">
        <v>0</v>
      </c>
      <c r="D17" s="180">
        <v>0</v>
      </c>
      <c r="E17" s="180">
        <v>0</v>
      </c>
      <c r="F17" s="180">
        <v>0</v>
      </c>
      <c r="G17" s="180">
        <v>0</v>
      </c>
      <c r="H17" s="180">
        <v>0</v>
      </c>
      <c r="I17" s="181">
        <v>0</v>
      </c>
      <c r="J17" s="134">
        <v>0</v>
      </c>
    </row>
    <row r="18" spans="2:10" s="160" customFormat="1" ht="7" customHeight="1">
      <c r="B18" s="176"/>
      <c r="C18" s="180"/>
      <c r="D18" s="180"/>
      <c r="E18" s="180"/>
      <c r="F18" s="180"/>
      <c r="G18" s="180"/>
      <c r="H18" s="180"/>
      <c r="I18" s="181"/>
      <c r="J18" s="134"/>
    </row>
    <row r="19" spans="2:10" s="160" customFormat="1" ht="7" customHeight="1">
      <c r="B19" s="179" t="s">
        <v>194</v>
      </c>
      <c r="C19" s="180">
        <v>0</v>
      </c>
      <c r="D19" s="180">
        <v>0</v>
      </c>
      <c r="E19" s="180">
        <v>0</v>
      </c>
      <c r="F19" s="180">
        <v>0</v>
      </c>
      <c r="G19" s="180">
        <v>0</v>
      </c>
      <c r="H19" s="180">
        <v>0</v>
      </c>
      <c r="I19" s="181">
        <v>0</v>
      </c>
      <c r="J19" s="134">
        <v>0</v>
      </c>
    </row>
    <row r="20" spans="2:10" s="160" customFormat="1" ht="7" customHeight="1">
      <c r="B20" s="179" t="s">
        <v>195</v>
      </c>
      <c r="C20" s="180">
        <v>0</v>
      </c>
      <c r="D20" s="180">
        <v>0</v>
      </c>
      <c r="E20" s="180">
        <v>0</v>
      </c>
      <c r="F20" s="180">
        <v>0</v>
      </c>
      <c r="G20" s="180">
        <v>0</v>
      </c>
      <c r="H20" s="180">
        <v>0</v>
      </c>
      <c r="I20" s="181">
        <v>0</v>
      </c>
      <c r="J20" s="134">
        <v>0</v>
      </c>
    </row>
    <row r="21" spans="2:10" s="160" customFormat="1" ht="7" customHeight="1">
      <c r="B21" s="179" t="s">
        <v>196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  <c r="H21" s="180">
        <v>0</v>
      </c>
      <c r="I21" s="181">
        <v>0</v>
      </c>
      <c r="J21" s="134">
        <v>0</v>
      </c>
    </row>
    <row r="22" spans="2:10" s="160" customFormat="1" ht="7" customHeight="1">
      <c r="B22" s="179" t="s">
        <v>197</v>
      </c>
      <c r="C22" s="180">
        <v>0</v>
      </c>
      <c r="D22" s="180">
        <v>0</v>
      </c>
      <c r="E22" s="180">
        <v>0</v>
      </c>
      <c r="F22" s="180">
        <v>0</v>
      </c>
      <c r="G22" s="180">
        <v>0</v>
      </c>
      <c r="H22" s="180">
        <v>0</v>
      </c>
      <c r="I22" s="181">
        <v>0</v>
      </c>
      <c r="J22" s="134">
        <v>0</v>
      </c>
    </row>
    <row r="23" spans="2:10" s="160" customFormat="1" ht="7" customHeight="1">
      <c r="B23" s="179" t="s">
        <v>198</v>
      </c>
      <c r="C23" s="180">
        <v>0</v>
      </c>
      <c r="D23" s="180">
        <v>0</v>
      </c>
      <c r="E23" s="180">
        <v>0</v>
      </c>
      <c r="F23" s="180">
        <v>0</v>
      </c>
      <c r="G23" s="180">
        <v>0</v>
      </c>
      <c r="H23" s="180">
        <v>0</v>
      </c>
      <c r="I23" s="181">
        <v>0</v>
      </c>
      <c r="J23" s="134">
        <v>0</v>
      </c>
    </row>
    <row r="24" spans="2:10" s="160" customFormat="1" ht="7" customHeight="1">
      <c r="B24" s="176"/>
      <c r="C24" s="180"/>
      <c r="D24" s="180"/>
      <c r="E24" s="180"/>
      <c r="F24" s="180"/>
      <c r="G24" s="180"/>
      <c r="H24" s="180"/>
      <c r="I24" s="181"/>
      <c r="J24" s="134"/>
    </row>
    <row r="25" spans="2:10" s="160" customFormat="1" ht="7" customHeight="1">
      <c r="B25" s="179" t="s">
        <v>199</v>
      </c>
      <c r="C25" s="180">
        <v>0</v>
      </c>
      <c r="D25" s="180">
        <v>0</v>
      </c>
      <c r="E25" s="180">
        <v>0</v>
      </c>
      <c r="F25" s="180">
        <v>0</v>
      </c>
      <c r="G25" s="180">
        <v>0</v>
      </c>
      <c r="H25" s="180">
        <v>0</v>
      </c>
      <c r="I25" s="181">
        <v>0</v>
      </c>
      <c r="J25" s="134">
        <v>0</v>
      </c>
    </row>
    <row r="26" spans="2:10" s="160" customFormat="1" ht="7" customHeight="1">
      <c r="B26" s="179" t="s">
        <v>200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0">
        <v>0</v>
      </c>
      <c r="I26" s="181">
        <v>0</v>
      </c>
      <c r="J26" s="134">
        <v>0</v>
      </c>
    </row>
    <row r="27" spans="2:10" s="160" customFormat="1" ht="7" customHeight="1">
      <c r="B27" s="179" t="s">
        <v>201</v>
      </c>
      <c r="C27" s="180">
        <v>0</v>
      </c>
      <c r="D27" s="180">
        <v>0</v>
      </c>
      <c r="E27" s="180">
        <v>0</v>
      </c>
      <c r="F27" s="180">
        <v>0</v>
      </c>
      <c r="G27" s="180">
        <v>0</v>
      </c>
      <c r="H27" s="180">
        <v>0</v>
      </c>
      <c r="I27" s="181">
        <v>0</v>
      </c>
      <c r="J27" s="134">
        <v>0</v>
      </c>
    </row>
    <row r="28" spans="2:10" s="160" customFormat="1" ht="7" customHeight="1">
      <c r="B28" s="179" t="s">
        <v>202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1">
        <v>0</v>
      </c>
      <c r="J28" s="134">
        <v>0</v>
      </c>
    </row>
    <row r="29" spans="2:10" s="160" customFormat="1" ht="7" customHeight="1">
      <c r="B29" s="179" t="s">
        <v>203</v>
      </c>
      <c r="C29" s="180">
        <v>0</v>
      </c>
      <c r="D29" s="180">
        <v>0</v>
      </c>
      <c r="E29" s="180">
        <v>0</v>
      </c>
      <c r="F29" s="180">
        <v>0</v>
      </c>
      <c r="G29" s="180">
        <v>0</v>
      </c>
      <c r="H29" s="180">
        <v>0</v>
      </c>
      <c r="I29" s="181">
        <v>0</v>
      </c>
      <c r="J29" s="134">
        <v>0</v>
      </c>
    </row>
    <row r="30" spans="2:10" s="160" customFormat="1" ht="7" customHeight="1">
      <c r="B30" s="176"/>
      <c r="C30" s="180"/>
      <c r="D30" s="180"/>
      <c r="E30" s="180"/>
      <c r="F30" s="180"/>
      <c r="G30" s="180"/>
      <c r="H30" s="180"/>
      <c r="I30" s="181"/>
      <c r="J30" s="134"/>
    </row>
    <row r="31" spans="2:10" s="160" customFormat="1" ht="7" customHeight="1">
      <c r="B31" s="179" t="s">
        <v>204</v>
      </c>
      <c r="C31" s="180">
        <v>0</v>
      </c>
      <c r="D31" s="180">
        <v>0</v>
      </c>
      <c r="E31" s="180">
        <v>0</v>
      </c>
      <c r="F31" s="180">
        <v>0</v>
      </c>
      <c r="G31" s="180">
        <v>0</v>
      </c>
      <c r="H31" s="180">
        <v>0</v>
      </c>
      <c r="I31" s="181">
        <v>0</v>
      </c>
      <c r="J31" s="134">
        <v>0</v>
      </c>
    </row>
    <row r="32" spans="2:10" s="160" customFormat="1" ht="7" customHeight="1">
      <c r="B32" s="179" t="s">
        <v>205</v>
      </c>
      <c r="C32" s="180">
        <v>0</v>
      </c>
      <c r="D32" s="180">
        <v>0</v>
      </c>
      <c r="E32" s="180">
        <v>0</v>
      </c>
      <c r="F32" s="180">
        <v>0</v>
      </c>
      <c r="G32" s="180">
        <v>0</v>
      </c>
      <c r="H32" s="180">
        <v>0</v>
      </c>
      <c r="I32" s="181">
        <v>0</v>
      </c>
      <c r="J32" s="134">
        <v>0</v>
      </c>
    </row>
    <row r="33" spans="2:10" s="160" customFormat="1" ht="7" customHeight="1">
      <c r="B33" s="179" t="s">
        <v>206</v>
      </c>
      <c r="C33" s="180">
        <v>18266</v>
      </c>
      <c r="D33" s="180">
        <v>1209293</v>
      </c>
      <c r="E33" s="180">
        <v>360156</v>
      </c>
      <c r="F33" s="180">
        <v>502810</v>
      </c>
      <c r="G33" s="180">
        <v>3356</v>
      </c>
      <c r="H33" s="180">
        <v>0</v>
      </c>
      <c r="I33" s="181">
        <v>8552529</v>
      </c>
      <c r="J33" s="134">
        <v>10646410</v>
      </c>
    </row>
    <row r="34" spans="2:10" s="160" customFormat="1" ht="7" customHeight="1">
      <c r="B34" s="179" t="s">
        <v>207</v>
      </c>
      <c r="C34" s="180">
        <v>19176</v>
      </c>
      <c r="D34" s="180">
        <v>1269524</v>
      </c>
      <c r="E34" s="180">
        <v>378094</v>
      </c>
      <c r="F34" s="180">
        <v>527854</v>
      </c>
      <c r="G34" s="180">
        <v>3523</v>
      </c>
      <c r="H34" s="180">
        <v>0</v>
      </c>
      <c r="I34" s="181">
        <v>8978504</v>
      </c>
      <c r="J34" s="134">
        <v>11176675</v>
      </c>
    </row>
    <row r="35" spans="2:10" s="160" customFormat="1" ht="7" customHeight="1">
      <c r="B35" s="179" t="s">
        <v>208</v>
      </c>
      <c r="C35" s="180">
        <v>19186</v>
      </c>
      <c r="D35" s="180">
        <v>1270244</v>
      </c>
      <c r="E35" s="180">
        <v>378308</v>
      </c>
      <c r="F35" s="180">
        <v>528153</v>
      </c>
      <c r="G35" s="180">
        <v>3525</v>
      </c>
      <c r="H35" s="180">
        <v>0</v>
      </c>
      <c r="I35" s="181">
        <v>8983597</v>
      </c>
      <c r="J35" s="134">
        <v>11183013</v>
      </c>
    </row>
    <row r="36" spans="2:10" s="160" customFormat="1" ht="7" customHeight="1">
      <c r="B36" s="176"/>
      <c r="C36" s="180"/>
      <c r="D36" s="180"/>
      <c r="E36" s="180"/>
      <c r="F36" s="180"/>
      <c r="G36" s="180"/>
      <c r="H36" s="180"/>
      <c r="I36" s="181"/>
      <c r="J36" s="134"/>
    </row>
    <row r="37" spans="2:10" s="160" customFormat="1" ht="7" customHeight="1">
      <c r="B37" s="179" t="s">
        <v>209</v>
      </c>
      <c r="C37" s="180">
        <v>19187</v>
      </c>
      <c r="D37" s="180">
        <v>1270261</v>
      </c>
      <c r="E37" s="180">
        <v>378314</v>
      </c>
      <c r="F37" s="180">
        <v>528160</v>
      </c>
      <c r="G37" s="180">
        <v>3525</v>
      </c>
      <c r="H37" s="180">
        <v>0</v>
      </c>
      <c r="I37" s="181">
        <v>8983717</v>
      </c>
      <c r="J37" s="134">
        <v>11183164</v>
      </c>
    </row>
    <row r="38" spans="2:10" s="160" customFormat="1" ht="7" customHeight="1">
      <c r="B38" s="179" t="s">
        <v>210</v>
      </c>
      <c r="C38" s="180">
        <v>38420</v>
      </c>
      <c r="D38" s="180">
        <v>2543616</v>
      </c>
      <c r="E38" s="180">
        <v>757549</v>
      </c>
      <c r="F38" s="180">
        <v>1057606</v>
      </c>
      <c r="G38" s="180">
        <v>7059</v>
      </c>
      <c r="H38" s="180">
        <v>0</v>
      </c>
      <c r="I38" s="181">
        <v>17989315</v>
      </c>
      <c r="J38" s="134">
        <v>22393565</v>
      </c>
    </row>
    <row r="39" spans="2:10" s="160" customFormat="1" ht="7" customHeight="1">
      <c r="B39" s="179" t="s">
        <v>211</v>
      </c>
      <c r="C39" s="180">
        <v>40029</v>
      </c>
      <c r="D39" s="180">
        <v>2650139</v>
      </c>
      <c r="E39" s="180">
        <v>789274</v>
      </c>
      <c r="F39" s="180">
        <v>1101897</v>
      </c>
      <c r="G39" s="180">
        <v>7354</v>
      </c>
      <c r="H39" s="180">
        <v>0</v>
      </c>
      <c r="I39" s="181">
        <v>18742682</v>
      </c>
      <c r="J39" s="134">
        <v>23331375</v>
      </c>
    </row>
    <row r="40" spans="2:10" s="160" customFormat="1" ht="7" customHeight="1">
      <c r="B40" s="179" t="s">
        <v>212</v>
      </c>
      <c r="C40" s="180">
        <v>39705</v>
      </c>
      <c r="D40" s="180">
        <v>2949121</v>
      </c>
      <c r="E40" s="180">
        <v>884376</v>
      </c>
      <c r="F40" s="180">
        <v>1188061</v>
      </c>
      <c r="G40" s="180">
        <v>7295</v>
      </c>
      <c r="H40" s="180">
        <v>70133</v>
      </c>
      <c r="I40" s="181">
        <v>20765875</v>
      </c>
      <c r="J40" s="134">
        <v>25904566</v>
      </c>
    </row>
    <row r="41" spans="2:10" s="160" customFormat="1" ht="7" customHeight="1">
      <c r="B41" s="179" t="s">
        <v>213</v>
      </c>
      <c r="C41" s="180">
        <v>39632</v>
      </c>
      <c r="D41" s="180">
        <v>2902004</v>
      </c>
      <c r="E41" s="180">
        <v>868042</v>
      </c>
      <c r="F41" s="180">
        <v>1177437</v>
      </c>
      <c r="G41" s="180">
        <v>7281</v>
      </c>
      <c r="H41" s="180">
        <v>59461</v>
      </c>
      <c r="I41" s="181">
        <v>20452246</v>
      </c>
      <c r="J41" s="134">
        <v>25506103</v>
      </c>
    </row>
    <row r="42" spans="2:10" s="160" customFormat="1" ht="7" customHeight="1">
      <c r="B42" s="176"/>
      <c r="C42" s="180"/>
      <c r="D42" s="180"/>
      <c r="E42" s="180"/>
      <c r="F42" s="180"/>
      <c r="G42" s="180"/>
      <c r="H42" s="180"/>
      <c r="I42" s="181"/>
      <c r="J42" s="134"/>
    </row>
    <row r="43" spans="2:10" s="160" customFormat="1" ht="7" customHeight="1">
      <c r="B43" s="179" t="s">
        <v>214</v>
      </c>
      <c r="C43" s="180">
        <v>39825</v>
      </c>
      <c r="D43" s="180">
        <v>2923960</v>
      </c>
      <c r="E43" s="180">
        <v>868252</v>
      </c>
      <c r="F43" s="180">
        <v>1202504</v>
      </c>
      <c r="G43" s="180">
        <v>7317</v>
      </c>
      <c r="H43" s="180">
        <v>55287</v>
      </c>
      <c r="I43" s="181">
        <v>20637619</v>
      </c>
      <c r="J43" s="134">
        <v>25734764</v>
      </c>
    </row>
    <row r="44" spans="2:10" s="160" customFormat="1" ht="7" customHeight="1">
      <c r="B44" s="179" t="s">
        <v>215</v>
      </c>
      <c r="C44" s="180">
        <v>41743</v>
      </c>
      <c r="D44" s="180">
        <v>3153265</v>
      </c>
      <c r="E44" s="180">
        <v>946520</v>
      </c>
      <c r="F44" s="180">
        <v>1249728</v>
      </c>
      <c r="G44" s="180">
        <v>7669</v>
      </c>
      <c r="H44" s="180">
        <v>62571</v>
      </c>
      <c r="I44" s="181">
        <v>22187399</v>
      </c>
      <c r="J44" s="134">
        <v>27648895</v>
      </c>
    </row>
    <row r="45" spans="2:10" s="160" customFormat="1" ht="7" customHeight="1">
      <c r="B45" s="179" t="s">
        <v>216</v>
      </c>
      <c r="C45" s="180">
        <v>42642</v>
      </c>
      <c r="D45" s="180">
        <v>3252898</v>
      </c>
      <c r="E45" s="180">
        <v>976720</v>
      </c>
      <c r="F45" s="180">
        <v>1283802</v>
      </c>
      <c r="G45" s="180">
        <v>7834</v>
      </c>
      <c r="H45" s="180">
        <v>66278</v>
      </c>
      <c r="I45" s="181">
        <v>22881260</v>
      </c>
      <c r="J45" s="134">
        <v>28511434</v>
      </c>
    </row>
    <row r="46" spans="2:10" s="160" customFormat="1" ht="7" customHeight="1">
      <c r="B46" s="179" t="s">
        <v>217</v>
      </c>
      <c r="C46" s="180">
        <v>44775</v>
      </c>
      <c r="D46" s="180">
        <v>3197893</v>
      </c>
      <c r="E46" s="180">
        <v>957160</v>
      </c>
      <c r="F46" s="180">
        <v>1292426</v>
      </c>
      <c r="G46" s="180">
        <v>8230</v>
      </c>
      <c r="H46" s="180">
        <v>39144</v>
      </c>
      <c r="I46" s="181">
        <v>22546557</v>
      </c>
      <c r="J46" s="134">
        <v>28086185</v>
      </c>
    </row>
    <row r="47" spans="2:10" s="160" customFormat="1" ht="7" customHeight="1">
      <c r="B47" s="179" t="s">
        <v>218</v>
      </c>
      <c r="C47" s="180">
        <v>49163</v>
      </c>
      <c r="D47" s="180">
        <v>3649638</v>
      </c>
      <c r="E47" s="180">
        <v>1088205</v>
      </c>
      <c r="F47" s="180">
        <v>1470025</v>
      </c>
      <c r="G47" s="180">
        <v>9048</v>
      </c>
      <c r="H47" s="180">
        <v>57671</v>
      </c>
      <c r="I47" s="181">
        <v>25725985</v>
      </c>
      <c r="J47" s="134">
        <v>32049735</v>
      </c>
    </row>
    <row r="48" spans="2:10" s="160" customFormat="1" ht="7" customHeight="1">
      <c r="B48" s="176"/>
      <c r="C48" s="180"/>
      <c r="D48" s="180"/>
      <c r="E48" s="180"/>
      <c r="F48" s="180"/>
      <c r="G48" s="180"/>
      <c r="H48" s="180"/>
      <c r="I48" s="181"/>
      <c r="J48" s="134"/>
    </row>
    <row r="49" spans="2:10" s="160" customFormat="1" ht="7" customHeight="1">
      <c r="B49" s="179" t="s">
        <v>219</v>
      </c>
      <c r="C49" s="180">
        <v>49058</v>
      </c>
      <c r="D49" s="180">
        <v>3553348</v>
      </c>
      <c r="E49" s="180">
        <v>1056260</v>
      </c>
      <c r="F49" s="180">
        <v>1443643</v>
      </c>
      <c r="G49" s="180">
        <v>9014</v>
      </c>
      <c r="H49" s="180">
        <v>32424</v>
      </c>
      <c r="I49" s="181">
        <v>25079654</v>
      </c>
      <c r="J49" s="134">
        <v>31223401</v>
      </c>
    </row>
    <row r="50" spans="2:10" s="160" customFormat="1" ht="7" customHeight="1">
      <c r="B50" s="179" t="s">
        <v>220</v>
      </c>
      <c r="C50" s="180">
        <v>47943</v>
      </c>
      <c r="D50" s="180">
        <v>3560458</v>
      </c>
      <c r="E50" s="180">
        <v>1052506</v>
      </c>
      <c r="F50" s="180">
        <v>1458021</v>
      </c>
      <c r="G50" s="180">
        <v>8814</v>
      </c>
      <c r="H50" s="180">
        <v>46471</v>
      </c>
      <c r="I50" s="181">
        <v>25143902</v>
      </c>
      <c r="J50" s="134">
        <v>31318115</v>
      </c>
    </row>
    <row r="51" spans="2:10" s="160" customFormat="1" ht="7" customHeight="1">
      <c r="B51" s="179" t="s">
        <v>221</v>
      </c>
      <c r="C51" s="180">
        <v>40765</v>
      </c>
      <c r="D51" s="180">
        <v>3151458</v>
      </c>
      <c r="E51" s="180">
        <v>928001</v>
      </c>
      <c r="F51" s="180">
        <v>1286865</v>
      </c>
      <c r="G51" s="180">
        <v>7489</v>
      </c>
      <c r="H51" s="180">
        <v>50798</v>
      </c>
      <c r="I51" s="181">
        <v>22252310</v>
      </c>
      <c r="J51" s="134">
        <v>27717686</v>
      </c>
    </row>
    <row r="52" spans="2:10" s="160" customFormat="1" ht="7" customHeight="1">
      <c r="B52" s="179" t="s">
        <v>222</v>
      </c>
      <c r="C52" s="180">
        <v>45477</v>
      </c>
      <c r="D52" s="180">
        <v>3426222</v>
      </c>
      <c r="E52" s="180">
        <v>1024828</v>
      </c>
      <c r="F52" s="180">
        <v>1358241</v>
      </c>
      <c r="G52" s="180">
        <v>8385</v>
      </c>
      <c r="H52" s="180">
        <v>74089</v>
      </c>
      <c r="I52" s="181">
        <v>24111077</v>
      </c>
      <c r="J52" s="134">
        <v>30048319</v>
      </c>
    </row>
    <row r="53" spans="2:10" s="160" customFormat="1" ht="7" customHeight="1">
      <c r="B53" s="179" t="s">
        <v>223</v>
      </c>
      <c r="C53" s="180">
        <v>33889</v>
      </c>
      <c r="D53" s="180">
        <v>2667087</v>
      </c>
      <c r="E53" s="180">
        <v>810739</v>
      </c>
      <c r="F53" s="180">
        <v>1010377</v>
      </c>
      <c r="G53" s="180">
        <v>6243</v>
      </c>
      <c r="H53" s="180">
        <v>75887</v>
      </c>
      <c r="I53" s="181">
        <v>18686624</v>
      </c>
      <c r="J53" s="134">
        <v>23290846</v>
      </c>
    </row>
    <row r="54" spans="2:10" s="160" customFormat="1" ht="7" customHeight="1">
      <c r="B54" s="176"/>
      <c r="C54" s="180"/>
      <c r="D54" s="180"/>
      <c r="E54" s="180"/>
      <c r="F54" s="180"/>
      <c r="G54" s="180"/>
      <c r="H54" s="180"/>
      <c r="I54" s="181"/>
      <c r="J54" s="134"/>
    </row>
    <row r="55" spans="2:10" s="160" customFormat="1" ht="7" customHeight="1">
      <c r="B55" s="179" t="s">
        <v>224</v>
      </c>
      <c r="C55" s="180">
        <v>48944</v>
      </c>
      <c r="D55" s="180">
        <v>3599464</v>
      </c>
      <c r="E55" s="180">
        <v>1074183</v>
      </c>
      <c r="F55" s="180">
        <v>1438467</v>
      </c>
      <c r="G55" s="180">
        <v>9038</v>
      </c>
      <c r="H55" s="180">
        <v>72203</v>
      </c>
      <c r="I55" s="181">
        <v>25349870</v>
      </c>
      <c r="J55" s="134">
        <v>31592169</v>
      </c>
    </row>
    <row r="56" spans="2:10" s="160" customFormat="1" ht="7" customHeight="1">
      <c r="B56" s="179" t="s">
        <v>225</v>
      </c>
      <c r="C56" s="180">
        <v>45289</v>
      </c>
      <c r="D56" s="180">
        <v>3665149</v>
      </c>
      <c r="E56" s="180">
        <v>1119244</v>
      </c>
      <c r="F56" s="180">
        <v>1376137</v>
      </c>
      <c r="G56" s="180">
        <v>8321</v>
      </c>
      <c r="H56" s="180">
        <v>116000</v>
      </c>
      <c r="I56" s="181">
        <v>25650821</v>
      </c>
      <c r="J56" s="134">
        <v>31980961</v>
      </c>
    </row>
    <row r="57" spans="2:10" s="160" customFormat="1" ht="7" customHeight="1">
      <c r="B57" s="179" t="s">
        <v>226</v>
      </c>
      <c r="C57" s="180">
        <v>42491</v>
      </c>
      <c r="D57" s="180">
        <v>3501021</v>
      </c>
      <c r="E57" s="180">
        <v>1052779</v>
      </c>
      <c r="F57" s="180">
        <v>1357903</v>
      </c>
      <c r="G57" s="180">
        <v>7806</v>
      </c>
      <c r="H57" s="180">
        <v>111858</v>
      </c>
      <c r="I57" s="181">
        <v>24575326</v>
      </c>
      <c r="J57" s="134">
        <v>30649184</v>
      </c>
    </row>
    <row r="58" spans="2:10" s="160" customFormat="1" ht="7" customHeight="1">
      <c r="B58" s="182" t="s">
        <v>227</v>
      </c>
      <c r="C58" s="180">
        <v>43668</v>
      </c>
      <c r="D58" s="180">
        <v>3614999</v>
      </c>
      <c r="E58" s="180">
        <v>1099811</v>
      </c>
      <c r="F58" s="180">
        <v>1358362</v>
      </c>
      <c r="G58" s="180">
        <v>8023</v>
      </c>
      <c r="H58" s="180">
        <v>115956</v>
      </c>
      <c r="I58" s="181">
        <v>25307183</v>
      </c>
      <c r="J58" s="134">
        <v>31548002</v>
      </c>
    </row>
    <row r="59" spans="2:10" s="183" customFormat="1" ht="7" customHeight="1">
      <c r="B59" s="182" t="s">
        <v>228</v>
      </c>
      <c r="C59" s="180">
        <v>44839</v>
      </c>
      <c r="D59" s="180">
        <v>3637587</v>
      </c>
      <c r="E59" s="180">
        <v>1097077</v>
      </c>
      <c r="F59" s="180">
        <v>1398355</v>
      </c>
      <c r="G59" s="180">
        <v>8238</v>
      </c>
      <c r="H59" s="180">
        <v>99033</v>
      </c>
      <c r="I59" s="181">
        <v>25525234</v>
      </c>
      <c r="J59" s="134">
        <v>31810363</v>
      </c>
    </row>
    <row r="60" spans="2:10" s="183" customFormat="1" ht="7" customHeight="1">
      <c r="B60" s="184"/>
      <c r="C60" s="180"/>
      <c r="D60" s="180"/>
      <c r="E60" s="180"/>
      <c r="F60" s="180"/>
      <c r="G60" s="180"/>
      <c r="H60" s="180"/>
      <c r="I60" s="181"/>
      <c r="J60" s="134"/>
    </row>
    <row r="61" spans="2:10" s="160" customFormat="1" ht="7" customHeight="1">
      <c r="B61" s="182" t="s">
        <v>229</v>
      </c>
      <c r="C61" s="180">
        <v>43190</v>
      </c>
      <c r="D61" s="180">
        <v>3544699</v>
      </c>
      <c r="E61" s="180">
        <v>1065284</v>
      </c>
      <c r="F61" s="180">
        <v>1361260</v>
      </c>
      <c r="G61" s="180">
        <v>7935</v>
      </c>
      <c r="H61" s="180">
        <v>85935</v>
      </c>
      <c r="I61" s="181">
        <v>24884675</v>
      </c>
      <c r="J61" s="134">
        <v>30992978</v>
      </c>
    </row>
    <row r="62" spans="2:10" s="185" customFormat="1" ht="7" customHeight="1">
      <c r="B62" s="182" t="s">
        <v>230</v>
      </c>
      <c r="C62" s="180">
        <v>43706</v>
      </c>
      <c r="D62" s="180">
        <v>3538580</v>
      </c>
      <c r="E62" s="180">
        <v>1062121</v>
      </c>
      <c r="F62" s="180">
        <v>1377138</v>
      </c>
      <c r="G62" s="180">
        <v>8030</v>
      </c>
      <c r="H62" s="180">
        <v>95121</v>
      </c>
      <c r="I62" s="181">
        <v>24857685</v>
      </c>
      <c r="J62" s="134">
        <v>30982381</v>
      </c>
    </row>
    <row r="63" spans="2:10" s="160" customFormat="1" ht="7" customHeight="1">
      <c r="B63" s="182" t="s">
        <v>231</v>
      </c>
      <c r="C63" s="180">
        <v>37663</v>
      </c>
      <c r="D63" s="180">
        <v>3259960</v>
      </c>
      <c r="E63" s="180">
        <v>987423</v>
      </c>
      <c r="F63" s="180">
        <v>1224502</v>
      </c>
      <c r="G63" s="180">
        <v>6919</v>
      </c>
      <c r="H63" s="180">
        <v>117178</v>
      </c>
      <c r="I63" s="181">
        <v>22821449</v>
      </c>
      <c r="J63" s="134">
        <v>28455094</v>
      </c>
    </row>
    <row r="64" spans="2:10" s="160" customFormat="1" ht="7" customHeight="1">
      <c r="B64" s="182" t="s">
        <v>232</v>
      </c>
      <c r="C64" s="140">
        <v>40074</v>
      </c>
      <c r="D64" s="141">
        <v>3532157</v>
      </c>
      <c r="E64" s="141">
        <v>1068290</v>
      </c>
      <c r="F64" s="141">
        <v>1322773</v>
      </c>
      <c r="G64" s="141">
        <v>7368</v>
      </c>
      <c r="H64" s="141">
        <v>132788</v>
      </c>
      <c r="I64" s="142">
        <v>24722148</v>
      </c>
      <c r="J64" s="142">
        <v>30825598</v>
      </c>
    </row>
    <row r="65" spans="2:10" s="160" customFormat="1" ht="7" customHeight="1">
      <c r="B65" s="186" t="s">
        <v>233</v>
      </c>
      <c r="C65" s="144">
        <v>63554</v>
      </c>
      <c r="D65" s="145">
        <v>5160339</v>
      </c>
      <c r="E65" s="145">
        <v>1555350</v>
      </c>
      <c r="F65" s="145">
        <v>1997980</v>
      </c>
      <c r="G65" s="145">
        <v>11676</v>
      </c>
      <c r="H65" s="145">
        <v>135181</v>
      </c>
      <c r="I65" s="146">
        <v>36216616</v>
      </c>
      <c r="J65" s="146">
        <v>45140696</v>
      </c>
    </row>
    <row r="66" spans="2:10" s="160" customFormat="1" ht="7" customHeight="1">
      <c r="B66" s="187"/>
      <c r="C66" s="144"/>
      <c r="D66" s="145"/>
      <c r="E66" s="145"/>
      <c r="F66" s="145"/>
      <c r="G66" s="145"/>
      <c r="H66" s="145"/>
      <c r="I66" s="146"/>
      <c r="J66" s="146"/>
    </row>
    <row r="67" spans="2:10" s="160" customFormat="1" ht="7" customHeight="1">
      <c r="B67" s="271" t="s">
        <v>234</v>
      </c>
      <c r="C67" s="148">
        <v>64929</v>
      </c>
      <c r="D67" s="149">
        <v>5268836</v>
      </c>
      <c r="E67" s="149">
        <v>1589745</v>
      </c>
      <c r="F67" s="149">
        <v>2010535</v>
      </c>
      <c r="G67" s="149">
        <v>11665</v>
      </c>
      <c r="H67" s="149">
        <v>153366</v>
      </c>
      <c r="I67" s="264">
        <v>36937239</v>
      </c>
      <c r="J67" s="150">
        <v>46036315</v>
      </c>
    </row>
    <row r="68" spans="2:10" s="160" customFormat="1" ht="7" customHeight="1">
      <c r="B68" s="272" t="s">
        <v>235</v>
      </c>
      <c r="C68" s="144">
        <v>67954</v>
      </c>
      <c r="D68" s="145">
        <v>5518372</v>
      </c>
      <c r="E68" s="145">
        <v>1654606</v>
      </c>
      <c r="F68" s="145">
        <v>2131157</v>
      </c>
      <c r="G68" s="145">
        <v>12135</v>
      </c>
      <c r="H68" s="145">
        <v>161221</v>
      </c>
      <c r="I68" s="265">
        <v>38730097</v>
      </c>
      <c r="J68" s="146">
        <v>48275542</v>
      </c>
    </row>
    <row r="69" spans="2:10" s="160" customFormat="1" ht="7" customHeight="1">
      <c r="B69" s="272" t="s">
        <v>236</v>
      </c>
      <c r="C69" s="144">
        <v>66015</v>
      </c>
      <c r="D69" s="145">
        <v>5407864</v>
      </c>
      <c r="E69" s="145">
        <v>1622630</v>
      </c>
      <c r="F69" s="145">
        <v>2082727</v>
      </c>
      <c r="G69" s="145">
        <v>11807</v>
      </c>
      <c r="H69" s="145">
        <v>161221</v>
      </c>
      <c r="I69" s="265">
        <v>37943761</v>
      </c>
      <c r="J69" s="146">
        <v>47296025</v>
      </c>
    </row>
    <row r="70" spans="2:10" s="160" customFormat="1" ht="7" customHeight="1">
      <c r="B70" s="272" t="s">
        <v>237</v>
      </c>
      <c r="C70" s="144">
        <v>66347</v>
      </c>
      <c r="D70" s="145">
        <v>5418110</v>
      </c>
      <c r="E70" s="145">
        <v>1625570</v>
      </c>
      <c r="F70" s="145">
        <v>2086872</v>
      </c>
      <c r="G70" s="145">
        <v>11840</v>
      </c>
      <c r="H70" s="145">
        <v>161221</v>
      </c>
      <c r="I70" s="265">
        <v>38015682</v>
      </c>
      <c r="J70" s="146">
        <v>47385642</v>
      </c>
    </row>
    <row r="71" spans="2:10" s="160" customFormat="1" ht="7" customHeight="1">
      <c r="B71" s="272" t="s">
        <v>238</v>
      </c>
      <c r="C71" s="144">
        <v>65236</v>
      </c>
      <c r="D71" s="145">
        <v>5318316</v>
      </c>
      <c r="E71" s="145">
        <v>1593830</v>
      </c>
      <c r="F71" s="145">
        <v>2051264</v>
      </c>
      <c r="G71" s="145">
        <v>11607</v>
      </c>
      <c r="H71" s="145">
        <v>161221</v>
      </c>
      <c r="I71" s="265">
        <v>37321685</v>
      </c>
      <c r="J71" s="146">
        <v>46523159</v>
      </c>
    </row>
    <row r="72" spans="2:10" s="160" customFormat="1" ht="7" customHeight="1">
      <c r="B72" s="272" t="s">
        <v>239</v>
      </c>
      <c r="C72" s="144">
        <v>66293</v>
      </c>
      <c r="D72" s="145">
        <v>5296976</v>
      </c>
      <c r="E72" s="145">
        <v>1573938</v>
      </c>
      <c r="F72" s="145">
        <v>2085422</v>
      </c>
      <c r="G72" s="145">
        <v>11830</v>
      </c>
      <c r="H72" s="145">
        <v>123723</v>
      </c>
      <c r="I72" s="265">
        <v>37259536</v>
      </c>
      <c r="J72" s="146">
        <v>46417718</v>
      </c>
    </row>
    <row r="73" spans="2:10" s="160" customFormat="1" ht="7" customHeight="1">
      <c r="B73" s="272" t="s">
        <v>240</v>
      </c>
      <c r="C73" s="144">
        <v>63855</v>
      </c>
      <c r="D73" s="145">
        <v>5134062</v>
      </c>
      <c r="E73" s="145">
        <v>1525231</v>
      </c>
      <c r="F73" s="145">
        <v>2018272</v>
      </c>
      <c r="G73" s="145">
        <v>11383</v>
      </c>
      <c r="H73" s="145">
        <v>123723</v>
      </c>
      <c r="I73" s="265">
        <v>36108563</v>
      </c>
      <c r="J73" s="146">
        <v>44985089</v>
      </c>
    </row>
    <row r="74" spans="2:10" s="160" customFormat="1" ht="7" customHeight="1">
      <c r="B74" s="272" t="s">
        <v>241</v>
      </c>
      <c r="C74" s="144">
        <v>52876</v>
      </c>
      <c r="D74" s="145">
        <v>4394236</v>
      </c>
      <c r="E74" s="145">
        <v>1303177</v>
      </c>
      <c r="F74" s="145">
        <v>1716059</v>
      </c>
      <c r="G74" s="145">
        <v>9366</v>
      </c>
      <c r="H74" s="145">
        <v>123723</v>
      </c>
      <c r="I74" s="265">
        <v>30887359</v>
      </c>
      <c r="J74" s="146">
        <v>38486796</v>
      </c>
    </row>
    <row r="75" spans="2:10" s="160" customFormat="1" ht="7" customHeight="1">
      <c r="B75" s="272" t="s">
        <v>242</v>
      </c>
      <c r="C75" s="144">
        <v>55175</v>
      </c>
      <c r="D75" s="145">
        <v>4563081</v>
      </c>
      <c r="E75" s="145">
        <v>1354222</v>
      </c>
      <c r="F75" s="145">
        <v>1784329</v>
      </c>
      <c r="G75" s="145">
        <v>9816</v>
      </c>
      <c r="H75" s="145">
        <v>123723</v>
      </c>
      <c r="I75" s="265">
        <v>32077812</v>
      </c>
      <c r="J75" s="146">
        <v>39968158</v>
      </c>
    </row>
    <row r="76" spans="2:10" s="160" customFormat="1" ht="7" customHeight="1">
      <c r="B76" s="272" t="s">
        <v>243</v>
      </c>
      <c r="C76" s="144">
        <v>62974</v>
      </c>
      <c r="D76" s="145">
        <v>5050981</v>
      </c>
      <c r="E76" s="145">
        <v>1498644</v>
      </c>
      <c r="F76" s="145">
        <v>1989068</v>
      </c>
      <c r="G76" s="145">
        <v>11193</v>
      </c>
      <c r="H76" s="145">
        <v>123723</v>
      </c>
      <c r="I76" s="265">
        <v>35531650</v>
      </c>
      <c r="J76" s="146">
        <v>44268233</v>
      </c>
    </row>
    <row r="77" spans="2:10" s="160" customFormat="1" ht="7" customHeight="1">
      <c r="B77" s="272" t="s">
        <v>244</v>
      </c>
      <c r="C77" s="144">
        <v>26099</v>
      </c>
      <c r="D77" s="145">
        <v>2606245</v>
      </c>
      <c r="E77" s="145">
        <v>768661</v>
      </c>
      <c r="F77" s="145">
        <v>978951</v>
      </c>
      <c r="G77" s="145">
        <v>4446</v>
      </c>
      <c r="H77" s="145">
        <v>123723</v>
      </c>
      <c r="I77" s="265">
        <v>18255064</v>
      </c>
      <c r="J77" s="146">
        <v>22763189</v>
      </c>
    </row>
    <row r="78" spans="2:10" s="160" customFormat="1" ht="7" customHeight="1">
      <c r="B78" s="272" t="s">
        <v>245</v>
      </c>
      <c r="C78" s="144">
        <v>26496</v>
      </c>
      <c r="D78" s="145">
        <v>2634379</v>
      </c>
      <c r="E78" s="145">
        <v>777284</v>
      </c>
      <c r="F78" s="145">
        <v>989880</v>
      </c>
      <c r="G78" s="145">
        <v>4519</v>
      </c>
      <c r="H78" s="145">
        <v>123723</v>
      </c>
      <c r="I78" s="265">
        <v>18452452</v>
      </c>
      <c r="J78" s="146">
        <v>23008733</v>
      </c>
    </row>
    <row r="79" spans="2:10" s="160" customFormat="1" ht="7" customHeight="1">
      <c r="B79" s="272" t="s">
        <v>246</v>
      </c>
      <c r="C79" s="144">
        <v>18224</v>
      </c>
      <c r="D79" s="145">
        <v>2068232</v>
      </c>
      <c r="E79" s="145">
        <v>606233</v>
      </c>
      <c r="F79" s="145">
        <v>762153</v>
      </c>
      <c r="G79" s="145">
        <v>2998</v>
      </c>
      <c r="H79" s="145">
        <v>123723</v>
      </c>
      <c r="I79" s="265">
        <v>14464241</v>
      </c>
      <c r="J79" s="146">
        <v>18045804</v>
      </c>
    </row>
    <row r="80" spans="2:10" s="160" customFormat="1" ht="7" customHeight="1">
      <c r="B80" s="272" t="s">
        <v>247</v>
      </c>
      <c r="C80" s="144">
        <v>18736</v>
      </c>
      <c r="D80" s="145">
        <v>2120773</v>
      </c>
      <c r="E80" s="145">
        <v>622885</v>
      </c>
      <c r="F80" s="145">
        <v>781313</v>
      </c>
      <c r="G80" s="145">
        <v>3122</v>
      </c>
      <c r="H80" s="145">
        <v>123723</v>
      </c>
      <c r="I80" s="265">
        <v>14830616</v>
      </c>
      <c r="J80" s="146">
        <v>18501168</v>
      </c>
    </row>
    <row r="81" spans="2:10" s="160" customFormat="1" ht="7" customHeight="1">
      <c r="B81" s="272" t="s">
        <v>248</v>
      </c>
      <c r="C81" s="144">
        <v>19942</v>
      </c>
      <c r="D81" s="145">
        <v>1208768</v>
      </c>
      <c r="E81" s="145">
        <v>312501</v>
      </c>
      <c r="F81" s="145">
        <v>494435</v>
      </c>
      <c r="G81" s="145">
        <v>1508</v>
      </c>
      <c r="H81" s="145">
        <v>123723</v>
      </c>
      <c r="I81" s="265">
        <v>8550438</v>
      </c>
      <c r="J81" s="146">
        <v>10711315</v>
      </c>
    </row>
    <row r="82" spans="2:10" s="160" customFormat="1" ht="7" customHeight="1">
      <c r="B82" s="272" t="s">
        <v>249</v>
      </c>
      <c r="C82" s="144">
        <v>19875</v>
      </c>
      <c r="D82" s="145">
        <v>1208121</v>
      </c>
      <c r="E82" s="145">
        <v>312446</v>
      </c>
      <c r="F82" s="145">
        <v>493853</v>
      </c>
      <c r="G82" s="145">
        <v>1503</v>
      </c>
      <c r="H82" s="145">
        <v>123723</v>
      </c>
      <c r="I82" s="265">
        <v>8545295</v>
      </c>
      <c r="J82" s="146">
        <v>10704816</v>
      </c>
    </row>
    <row r="83" spans="2:10" s="160" customFormat="1" ht="7" customHeight="1">
      <c r="B83" s="272" t="s">
        <v>250</v>
      </c>
      <c r="C83" s="144">
        <v>19925</v>
      </c>
      <c r="D83" s="145">
        <v>1208605</v>
      </c>
      <c r="E83" s="145">
        <v>312487</v>
      </c>
      <c r="F83" s="145">
        <v>494288</v>
      </c>
      <c r="G83" s="145">
        <v>1506</v>
      </c>
      <c r="H83" s="145">
        <v>123723</v>
      </c>
      <c r="I83" s="265">
        <v>8549139</v>
      </c>
      <c r="J83" s="146">
        <v>10709673</v>
      </c>
    </row>
    <row r="84" spans="2:10" s="160" customFormat="1" ht="7" customHeight="1">
      <c r="B84" s="272" t="s">
        <v>251</v>
      </c>
      <c r="C84" s="144">
        <v>19907</v>
      </c>
      <c r="D84" s="145">
        <v>1208428</v>
      </c>
      <c r="E84" s="145">
        <v>312472</v>
      </c>
      <c r="F84" s="145">
        <v>494129</v>
      </c>
      <c r="G84" s="145">
        <v>1505</v>
      </c>
      <c r="H84" s="145">
        <v>123723</v>
      </c>
      <c r="I84" s="265">
        <v>8547738</v>
      </c>
      <c r="J84" s="146">
        <v>10707902</v>
      </c>
    </row>
    <row r="85" spans="2:10" s="160" customFormat="1" ht="7" customHeight="1">
      <c r="B85" s="272" t="s">
        <v>252</v>
      </c>
      <c r="C85" s="144">
        <v>19945</v>
      </c>
      <c r="D85" s="145">
        <v>1208791</v>
      </c>
      <c r="E85" s="145">
        <v>312503</v>
      </c>
      <c r="F85" s="145">
        <v>494456</v>
      </c>
      <c r="G85" s="145">
        <v>1509</v>
      </c>
      <c r="H85" s="145">
        <v>123723</v>
      </c>
      <c r="I85" s="265">
        <v>8550624</v>
      </c>
      <c r="J85" s="146">
        <v>10711551</v>
      </c>
    </row>
    <row r="86" spans="2:10" s="160" customFormat="1" ht="7" customHeight="1">
      <c r="B86" s="272" t="s">
        <v>253</v>
      </c>
      <c r="C86" s="144">
        <v>19896</v>
      </c>
      <c r="D86" s="145">
        <v>1208329</v>
      </c>
      <c r="E86" s="145">
        <v>312463</v>
      </c>
      <c r="F86" s="145">
        <v>494040</v>
      </c>
      <c r="G86" s="145">
        <v>1505</v>
      </c>
      <c r="H86" s="145">
        <v>123723</v>
      </c>
      <c r="I86" s="265">
        <v>8546951</v>
      </c>
      <c r="J86" s="146">
        <v>10706907</v>
      </c>
    </row>
    <row r="87" spans="2:10" s="160" customFormat="1" ht="7" customHeight="1">
      <c r="B87" s="188"/>
      <c r="C87" s="189"/>
      <c r="D87" s="190"/>
      <c r="E87" s="190"/>
      <c r="F87" s="190"/>
      <c r="G87" s="190"/>
      <c r="H87" s="190"/>
      <c r="I87" s="154"/>
      <c r="J87" s="154"/>
    </row>
    <row r="88" spans="2:10" s="192" customFormat="1" ht="10.050000000000001" customHeight="1">
      <c r="B88" s="191" t="s">
        <v>2</v>
      </c>
      <c r="C88" s="153">
        <v>1962998</v>
      </c>
      <c r="D88" s="153">
        <v>153705889</v>
      </c>
      <c r="E88" s="153">
        <v>45676394</v>
      </c>
      <c r="F88" s="153">
        <v>60313690</v>
      </c>
      <c r="G88" s="153">
        <v>343078</v>
      </c>
      <c r="H88" s="153">
        <v>4425562</v>
      </c>
      <c r="I88" s="154">
        <v>1080717801</v>
      </c>
      <c r="J88" s="154">
        <v>1347145412</v>
      </c>
    </row>
    <row r="89" spans="2:10" s="192" customFormat="1" ht="5.3" customHeight="1"/>
    <row r="90" spans="2:10">
      <c r="C90" s="133"/>
      <c r="D90" s="133"/>
      <c r="E90" s="133"/>
      <c r="F90" s="133"/>
      <c r="G90" s="133"/>
      <c r="H90" s="133"/>
      <c r="I90" s="133"/>
      <c r="J90" s="133"/>
    </row>
    <row r="91" spans="2:10">
      <c r="C91" s="193"/>
      <c r="D91" s="193"/>
      <c r="E91" s="193"/>
      <c r="F91" s="193"/>
      <c r="G91" s="193"/>
      <c r="H91" s="193"/>
      <c r="I91" s="193"/>
      <c r="J91" s="193"/>
    </row>
    <row r="92" spans="2:10">
      <c r="C92" s="194"/>
      <c r="D92" s="194"/>
      <c r="E92" s="194"/>
      <c r="F92" s="194"/>
      <c r="G92" s="194"/>
      <c r="H92" s="194"/>
      <c r="I92" s="194"/>
      <c r="J92" s="194"/>
    </row>
    <row r="93" spans="2:10">
      <c r="C93" s="195"/>
      <c r="D93" s="195"/>
      <c r="E93" s="195"/>
      <c r="F93" s="195"/>
      <c r="G93" s="195"/>
      <c r="H93" s="195"/>
      <c r="I93" s="195"/>
      <c r="J93" s="195"/>
    </row>
  </sheetData>
  <mergeCells count="2">
    <mergeCell ref="B4:J4"/>
    <mergeCell ref="C5:I5"/>
  </mergeCells>
  <printOptions horizontalCentered="1"/>
  <pageMargins left="0.5" right="0.5" top="0.75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85B4012389B845A437B43364B35269" ma:contentTypeVersion="2" ma:contentTypeDescription="Create a new document." ma:contentTypeScope="" ma:versionID="4df82dab6a271f6901ac45502d357970">
  <xsd:schema xmlns:xsd="http://www.w3.org/2001/XMLSchema" xmlns:xs="http://www.w3.org/2001/XMLSchema" xmlns:p="http://schemas.microsoft.com/office/2006/metadata/properties" xmlns:ns2="a6b172c8-6275-49cb-9942-17002b340c0b" targetNamespace="http://schemas.microsoft.com/office/2006/metadata/properties" ma:root="true" ma:fieldsID="967fc23018fe2830ba44dec57f0d5af6" ns2:_="">
    <xsd:import namespace="a6b172c8-6275-49cb-9942-17002b340c0b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172c8-6275-49cb-9942-17002b340c0b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April Letter" ma:format="Dropdown" ma:internalName="section">
      <xsd:simpleType>
        <xsd:restriction base="dms:Choice">
          <xsd:enumeration value="April Letter"/>
          <xsd:enumeration value="Avoided or Deferred Transportation Costs"/>
          <xsd:enumeration value="Skinner Service Area Stud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a6b172c8-6275-49cb-9942-17002b340c0b">Avoided or Deferred Transportation Costs</section>
    <ParentListItemID xmlns="a6b172c8-6275-49cb-9942-17002b340c0b" xsi:nil="true"/>
  </documentManagement>
</p:properties>
</file>

<file path=customXml/itemProps1.xml><?xml version="1.0" encoding="utf-8"?>
<ds:datastoreItem xmlns:ds="http://schemas.openxmlformats.org/officeDocument/2006/customXml" ds:itemID="{CF80CAC0-94D2-4E0B-AF1E-B8CF24399827}"/>
</file>

<file path=customXml/itemProps2.xml><?xml version="1.0" encoding="utf-8"?>
<ds:datastoreItem xmlns:ds="http://schemas.openxmlformats.org/officeDocument/2006/customXml" ds:itemID="{8760C80D-DDE5-4016-8CD1-74A43B18C0B9}"/>
</file>

<file path=customXml/itemProps3.xml><?xml version="1.0" encoding="utf-8"?>
<ds:datastoreItem xmlns:ds="http://schemas.openxmlformats.org/officeDocument/2006/customXml" ds:itemID="{7CAEC53F-CC20-4BB5-BFEC-A4EF2DDEC0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EBE Phase II Table 8-1</vt:lpstr>
      <vt:lpstr>EBE Payments (ITD 1988-2016)</vt:lpstr>
      <vt:lpstr>EBE Payments (2016 SOC)</vt:lpstr>
      <vt:lpstr>EBE (BTables Projection)</vt:lpstr>
      <vt:lpstr>EBE (MWD Projection)</vt:lpstr>
      <vt:lpstr>Supporting Docs--&gt;&gt;</vt:lpstr>
      <vt:lpstr>B29-2015</vt:lpstr>
      <vt:lpstr>B30-2015</vt:lpstr>
      <vt:lpstr>B31-2015</vt:lpstr>
      <vt:lpstr>Lib_SWP</vt:lpstr>
      <vt:lpstr>2016 SOC Att 1-3</vt:lpstr>
      <vt:lpstr>2016 SOC Att 4E</vt:lpstr>
      <vt:lpstr>2016 SOC 4F</vt:lpstr>
      <vt:lpstr>Table 8-1</vt:lpstr>
      <vt:lpstr>'EBE (MWD Projection)'!Page2</vt:lpstr>
      <vt:lpstr>'EBE Payments (2016 SOC)'!Page2</vt:lpstr>
      <vt:lpstr>'EBE Payments (ITD 1988-2016)'!Page2</vt:lpstr>
      <vt:lpstr>'EBE Phase II Table 8-1'!Page2</vt:lpstr>
      <vt:lpstr>Page2</vt:lpstr>
      <vt:lpstr>'B29-2015'!Print_Area</vt:lpstr>
      <vt:lpstr>'B30-2015'!Print_Area</vt:lpstr>
      <vt:lpstr>'B31-2015'!Print_Area</vt:lpstr>
      <vt:lpstr>Lib_SWP!Print_Area</vt:lpstr>
      <vt:lpstr>Lib_SWP!Print_Titles</vt:lpstr>
      <vt:lpstr>Lib_SWP!RJ_EBEC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EB Enlargement Expenditures 2017-2035 3-10-16</dc:title>
  <dc:creator>Rivera,Diane</dc:creator>
  <cp:lastModifiedBy>Nagai,Carol A</cp:lastModifiedBy>
  <dcterms:created xsi:type="dcterms:W3CDTF">2016-02-09T18:40:57Z</dcterms:created>
  <dcterms:modified xsi:type="dcterms:W3CDTF">2016-04-05T23:49:27Z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0x010100E785B4012389B845A437B43364B35269</vt:lpwstr>
  </property>
</Properties>
</file>