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60" windowWidth="17955" windowHeight="11535"/>
  </bookViews>
  <sheets>
    <sheet name="Sheet3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G7" i="1"/>
  <c r="I7" i="1" s="1"/>
  <c r="F7" i="1"/>
  <c r="H7" i="1" s="1"/>
  <c r="E7" i="1"/>
  <c r="D7" i="1"/>
  <c r="C7" i="1"/>
  <c r="G5" i="1"/>
  <c r="I5" i="1" s="1"/>
  <c r="F5" i="1"/>
  <c r="E5" i="1"/>
  <c r="D5" i="1"/>
  <c r="C5" i="1"/>
  <c r="L4" i="1"/>
  <c r="M4" i="1"/>
  <c r="J4" i="1"/>
  <c r="I4" i="1"/>
  <c r="H4" i="1"/>
  <c r="G4" i="1"/>
  <c r="F4" i="1"/>
  <c r="E4" i="1"/>
  <c r="D4" i="1"/>
  <c r="C4" i="1"/>
  <c r="G6" i="1"/>
  <c r="I6" i="1" s="1"/>
  <c r="F6" i="1"/>
  <c r="E6" i="1"/>
  <c r="C6" i="1"/>
  <c r="I8" i="1" l="1"/>
  <c r="H8" i="1"/>
  <c r="J7" i="1"/>
  <c r="L7" i="1" s="1"/>
  <c r="H5" i="1"/>
  <c r="J5" i="1" s="1"/>
  <c r="H6" i="1"/>
  <c r="J6" i="1"/>
  <c r="L6" i="1" s="1"/>
  <c r="J8" i="1" l="1"/>
  <c r="L8" i="1" s="1"/>
  <c r="M8" i="1"/>
  <c r="M7" i="1"/>
  <c r="M5" i="1"/>
  <c r="L5" i="1"/>
  <c r="M6" i="1"/>
</calcChain>
</file>

<file path=xl/sharedStrings.xml><?xml version="1.0" encoding="utf-8"?>
<sst xmlns="http://schemas.openxmlformats.org/spreadsheetml/2006/main" count="21" uniqueCount="19">
  <si>
    <t>4 Do not include "Local non-SWP Water Supply Contractors"; include CVP/Reclamation deliveries, with Dry Year Purchase Program.</t>
  </si>
  <si>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  <scheme val="minor"/>
      </rPr>
      <t xml:space="preserve"> Non-SWP = banking, non-SWP transfers and exchanges, Dry Year Purchase Program, local water, general conveyance water, operations exchange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</si>
  <si>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 Other SWP = SWP Exchanges, Transfers, Carryover Storage, Flexible Storage, and Article 21, Pool A/B, settlement</t>
    </r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</si>
  <si>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 xml:space="preserve"> Table A delivered and not exchanged or transferred or stored</t>
    </r>
  </si>
  <si>
    <t>to Total</t>
  </si>
  <si>
    <t>Non-SWP</t>
  </si>
  <si>
    <t>Other SWP</t>
  </si>
  <si>
    <t>Table A</t>
  </si>
  <si>
    <r>
      <t xml:space="preserve">Non-SWP </t>
    </r>
    <r>
      <rPr>
        <vertAlign val="superscript"/>
        <sz val="11"/>
        <color theme="1"/>
        <rFont val="Calibri"/>
        <family val="2"/>
      </rPr>
      <t>3</t>
    </r>
  </si>
  <si>
    <r>
      <t xml:space="preserve">Other SWP </t>
    </r>
    <r>
      <rPr>
        <vertAlign val="superscript"/>
        <sz val="11"/>
        <color theme="1"/>
        <rFont val="Calibri"/>
        <family val="2"/>
      </rPr>
      <t>2</t>
    </r>
  </si>
  <si>
    <r>
      <t xml:space="preserve">Table A </t>
    </r>
    <r>
      <rPr>
        <vertAlign val="superscript"/>
        <sz val="11"/>
        <color theme="1"/>
        <rFont val="Calibri"/>
        <family val="2"/>
      </rPr>
      <t>1</t>
    </r>
  </si>
  <si>
    <t>non SWP</t>
  </si>
  <si>
    <r>
      <t xml:space="preserve">Non-SWP </t>
    </r>
    <r>
      <rPr>
        <b/>
        <vertAlign val="superscript"/>
        <sz val="11"/>
        <color theme="1"/>
        <rFont val="Calibri"/>
        <family val="2"/>
      </rPr>
      <t>4</t>
    </r>
  </si>
  <si>
    <t>Other SWP Contractors</t>
  </si>
  <si>
    <t>Metropolitan</t>
  </si>
  <si>
    <t>SWP Deliveries</t>
  </si>
  <si>
    <t>Total SWP</t>
  </si>
  <si>
    <t>Total Deliveries</t>
  </si>
  <si>
    <t>Non-SWP Agencies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</si>
</sst>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N20" sqref="N20"/>
    </sheetView>
  </sheetViews>
  <sheetFormatPr defaultRowHeight="15" x14ac:dyDescent="0.25"/>
  <cols>
    <col min="2" max="2" width="10.5703125" bestFit="1" customWidth="1"/>
    <col min="3" max="3" width="11.7109375" bestFit="1" customWidth="1"/>
    <col min="4" max="6" width="10.5703125" bestFit="1" customWidth="1"/>
    <col min="7" max="7" width="9.7109375" bestFit="1" customWidth="1"/>
    <col min="8" max="8" width="10.5703125" bestFit="1" customWidth="1"/>
    <col min="9" max="9" width="9.42578125" bestFit="1" customWidth="1"/>
    <col min="10" max="10" width="15" bestFit="1" customWidth="1"/>
    <col min="11" max="11" width="18.140625" bestFit="1" customWidth="1"/>
    <col min="12" max="12" width="10.5703125" bestFit="1" customWidth="1"/>
  </cols>
  <sheetData>
    <row r="1" spans="1:13" ht="18.75" x14ac:dyDescent="0.3">
      <c r="B1" s="8" t="s">
        <v>15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3" ht="17.25" x14ac:dyDescent="0.25">
      <c r="B2" s="7" t="s">
        <v>14</v>
      </c>
      <c r="C2" s="7"/>
      <c r="D2" s="7"/>
      <c r="E2" s="7" t="s">
        <v>13</v>
      </c>
      <c r="F2" s="7"/>
      <c r="G2" s="7"/>
      <c r="H2" s="6"/>
      <c r="I2" s="5" t="s">
        <v>12</v>
      </c>
      <c r="K2" s="5" t="s">
        <v>18</v>
      </c>
      <c r="L2" s="4" t="s">
        <v>7</v>
      </c>
      <c r="M2" s="4" t="s">
        <v>11</v>
      </c>
    </row>
    <row r="3" spans="1:13" ht="17.25" x14ac:dyDescent="0.25">
      <c r="B3" s="4" t="s">
        <v>10</v>
      </c>
      <c r="C3" s="4" t="s">
        <v>9</v>
      </c>
      <c r="D3" s="4" t="s">
        <v>8</v>
      </c>
      <c r="E3" s="4" t="s">
        <v>7</v>
      </c>
      <c r="F3" s="4" t="s">
        <v>6</v>
      </c>
      <c r="G3" s="4" t="s">
        <v>5</v>
      </c>
      <c r="H3" s="4" t="s">
        <v>16</v>
      </c>
      <c r="J3" s="4" t="s">
        <v>17</v>
      </c>
      <c r="K3" s="4"/>
      <c r="L3" s="4" t="s">
        <v>4</v>
      </c>
      <c r="M3" s="4" t="s">
        <v>4</v>
      </c>
    </row>
    <row r="4" spans="1:13" x14ac:dyDescent="0.25">
      <c r="A4">
        <v>2010</v>
      </c>
      <c r="B4" s="1">
        <v>639537</v>
      </c>
      <c r="C4" s="1">
        <f>260673+5922+67783+18453</f>
        <v>352831</v>
      </c>
      <c r="D4" s="1">
        <f>66784+74211+124725</f>
        <v>265720</v>
      </c>
      <c r="E4" s="1">
        <f>1327271-B4</f>
        <v>687734</v>
      </c>
      <c r="F4" s="1">
        <f>408224+11371+263806+7505+23721-C4</f>
        <v>361796</v>
      </c>
      <c r="G4" s="1">
        <f>163132+172290+283644-D4</f>
        <v>353346</v>
      </c>
      <c r="H4" s="1">
        <f>B4+C4+E4+F4</f>
        <v>2041898</v>
      </c>
      <c r="I4" s="1">
        <f t="shared" ref="I4:I5" si="0">D4+G4</f>
        <v>619066</v>
      </c>
      <c r="J4" s="3">
        <f t="shared" ref="J4:J5" si="1">H4+I4</f>
        <v>2660964</v>
      </c>
      <c r="K4" s="3">
        <v>148982</v>
      </c>
      <c r="L4" s="2">
        <f t="shared" ref="L4:L5" si="2">(B4+E4)/J4</f>
        <v>0.49879329446020315</v>
      </c>
      <c r="M4" s="2">
        <f t="shared" ref="M4:M5" si="3">(D4+I4)/J4</f>
        <v>0.33250581368256016</v>
      </c>
    </row>
    <row r="5" spans="1:13" x14ac:dyDescent="0.25">
      <c r="A5">
        <v>2011</v>
      </c>
      <c r="B5" s="1">
        <v>857794</v>
      </c>
      <c r="C5" s="1">
        <f>350817+8237+55540+181610</f>
        <v>596204</v>
      </c>
      <c r="D5" s="1">
        <f>106423+39484</f>
        <v>145907</v>
      </c>
      <c r="E5" s="1">
        <f>2078080-B5</f>
        <v>1220286</v>
      </c>
      <c r="F5" s="1">
        <f>470118+31061+268313+420691+2734-C5</f>
        <v>596713</v>
      </c>
      <c r="G5" s="1">
        <f>147558+82813+95386-D5</f>
        <v>179850</v>
      </c>
      <c r="H5" s="1">
        <f t="shared" ref="H5" si="4">B5+C5+E5+F5</f>
        <v>3270997</v>
      </c>
      <c r="I5" s="1">
        <f t="shared" si="0"/>
        <v>325757</v>
      </c>
      <c r="J5" s="3">
        <f t="shared" si="1"/>
        <v>3596754</v>
      </c>
      <c r="K5" s="3">
        <v>49731</v>
      </c>
      <c r="L5" s="2">
        <f t="shared" si="2"/>
        <v>0.57776539624339052</v>
      </c>
      <c r="M5" s="2">
        <f t="shared" si="3"/>
        <v>0.13113601875468825</v>
      </c>
    </row>
    <row r="6" spans="1:13" x14ac:dyDescent="0.25">
      <c r="A6">
        <v>2012</v>
      </c>
      <c r="B6" s="1">
        <v>906009</v>
      </c>
      <c r="C6" s="1">
        <f>180075+4241+118172</f>
        <v>302488</v>
      </c>
      <c r="D6" s="1">
        <v>10010</v>
      </c>
      <c r="E6" s="1">
        <f>1840479-B6</f>
        <v>934470</v>
      </c>
      <c r="F6" s="1">
        <f>364500+7740+380980+3517-C6</f>
        <v>454249</v>
      </c>
      <c r="G6" s="1">
        <f>22396+122128+110688-D6</f>
        <v>245202</v>
      </c>
      <c r="H6" s="1">
        <f>B6+C6+E6+F6</f>
        <v>2597216</v>
      </c>
      <c r="I6" s="1">
        <f>D6+G6</f>
        <v>255212</v>
      </c>
      <c r="J6" s="3">
        <f>H6+I6</f>
        <v>2852428</v>
      </c>
      <c r="K6" s="3">
        <v>82473</v>
      </c>
      <c r="L6" s="2">
        <f>(B6+E6)/J6</f>
        <v>0.64523241252715235</v>
      </c>
      <c r="M6" s="2">
        <f>(D6+I6)/J6</f>
        <v>9.2981137473058043E-2</v>
      </c>
    </row>
    <row r="7" spans="1:13" x14ac:dyDescent="0.25">
      <c r="A7">
        <v>2013</v>
      </c>
      <c r="B7" s="1">
        <v>613271</v>
      </c>
      <c r="C7" s="1">
        <f>6592+32267+106288</f>
        <v>145147</v>
      </c>
      <c r="D7" s="1">
        <f>103260+10209</f>
        <v>113469</v>
      </c>
      <c r="E7" s="1">
        <f>1084692-B7</f>
        <v>471421</v>
      </c>
      <c r="F7" s="1">
        <f>86444+98732+350555+1752-C7</f>
        <v>392336</v>
      </c>
      <c r="G7" s="1">
        <f>5186+320864+160191-D7</f>
        <v>372772</v>
      </c>
      <c r="H7" s="1">
        <f t="shared" ref="H7:H8" si="5">B7+C7+E7+F7</f>
        <v>1622175</v>
      </c>
      <c r="I7" s="1">
        <f t="shared" ref="I7:I8" si="6">D7+G7</f>
        <v>486241</v>
      </c>
      <c r="J7" s="3">
        <f t="shared" ref="J7:J8" si="7">H7+I7</f>
        <v>2108416</v>
      </c>
      <c r="K7" s="3">
        <v>68083</v>
      </c>
      <c r="L7" s="2">
        <f t="shared" ref="L7:L8" si="8">(B7+E7)/J7</f>
        <v>0.51445824732880041</v>
      </c>
      <c r="M7" s="2">
        <f t="shared" ref="M7:M8" si="9">(D7+I7)/J7</f>
        <v>0.28443627822972317</v>
      </c>
    </row>
    <row r="8" spans="1:13" x14ac:dyDescent="0.25">
      <c r="A8">
        <v>2014</v>
      </c>
      <c r="B8" s="1">
        <v>59181</v>
      </c>
      <c r="C8" s="1">
        <f>728+222947</f>
        <v>223675</v>
      </c>
      <c r="D8" s="1">
        <f>104473+9559</f>
        <v>114032</v>
      </c>
      <c r="E8" s="1">
        <f>84599-B8</f>
        <v>25418</v>
      </c>
      <c r="F8" s="1">
        <f>7136+750+381936+1279+2899-C8</f>
        <v>170325</v>
      </c>
      <c r="G8" s="1">
        <f>109462+341476+148905-D8</f>
        <v>485811</v>
      </c>
      <c r="H8" s="1">
        <f t="shared" si="5"/>
        <v>478599</v>
      </c>
      <c r="I8" s="1">
        <f t="shared" si="6"/>
        <v>599843</v>
      </c>
      <c r="J8" s="3">
        <f t="shared" si="7"/>
        <v>1078442</v>
      </c>
      <c r="K8" s="3">
        <v>62097</v>
      </c>
      <c r="L8" s="2">
        <f t="shared" si="8"/>
        <v>7.8445572409086436E-2</v>
      </c>
      <c r="M8" s="2">
        <f t="shared" si="9"/>
        <v>0.66195029496254787</v>
      </c>
    </row>
    <row r="10" spans="1:13" ht="17.25" x14ac:dyDescent="0.25">
      <c r="A10" t="s">
        <v>3</v>
      </c>
    </row>
    <row r="11" spans="1:13" ht="17.25" x14ac:dyDescent="0.25">
      <c r="A11" t="s">
        <v>2</v>
      </c>
    </row>
    <row r="12" spans="1:13" ht="17.25" x14ac:dyDescent="0.25">
      <c r="A12" t="s">
        <v>1</v>
      </c>
    </row>
    <row r="13" spans="1:13" x14ac:dyDescent="0.25">
      <c r="A13" t="s">
        <v>0</v>
      </c>
    </row>
  </sheetData>
  <mergeCells count="3">
    <mergeCell ref="B2:D2"/>
    <mergeCell ref="E2:G2"/>
    <mergeCell ref="B1:M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C2CB6B7CF22E429A21C2D8807DCE64" ma:contentTypeVersion="2" ma:contentTypeDescription="Create a new document." ma:contentTypeScope="" ma:versionID="b8b5c91a70c2d4d7d419172275826a16">
  <xsd:schema xmlns:xsd="http://www.w3.org/2001/XMLSchema" xmlns:xs="http://www.w3.org/2001/XMLSchema" xmlns:p="http://schemas.microsoft.com/office/2006/metadata/properties" xmlns:ns2="647b500e-2e54-493e-9891-abb9c0422344" targetNamespace="http://schemas.microsoft.com/office/2006/metadata/properties" ma:root="true" ma:fieldsID="bc4bcd44227087410dd02ed270b21ef1" ns2:_="">
    <xsd:import namespace="647b500e-2e54-493e-9891-abb9c0422344"/>
    <xsd:element name="properties">
      <xsd:complexType>
        <xsd:sequence>
          <xsd:element name="documentManagement">
            <xsd:complexType>
              <xsd:all>
                <xsd:element ref="ns2:ParentListItemID" minOccurs="0"/>
                <xsd:element ref="ns2:Section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7b500e-2e54-493e-9891-abb9c0422344" elementFormDefault="qualified">
    <xsd:import namespace="http://schemas.microsoft.com/office/2006/documentManagement/types"/>
    <xsd:import namespace="http://schemas.microsoft.com/office/infopath/2007/PartnerControls"/>
    <xsd:element name="ParentListItemID" ma:index="8" nillable="true" ma:displayName="ParentListItemID" ma:hidden="true" ma:internalName="ParentListItemID" ma:readOnly="false">
      <xsd:simpleType>
        <xsd:restriction base="dms:Text"/>
      </xsd:simpleType>
    </xsd:element>
    <xsd:element name="Section" ma:index="9" ma:displayName="Section" ma:default="Budget 17_18 test" ma:format="RadioButtons" ma:internalName="Section">
      <xsd:simpleType>
        <xsd:restriction base="dms:Choice">
          <xsd:enumeration value="Budget 17_18 test"/>
          <xsd:enumeration value="Budget Docs"/>
          <xsd:enumeration value="Budget Docs\GDR"/>
          <xsd:enumeration value="Budget_Notes"/>
          <xsd:enumeration value="Budgeting Reports"/>
          <xsd:enumeration value="Capacity Charge CY2017"/>
          <xsd:enumeration value="CIP"/>
          <xsd:enumeration value="Communications"/>
          <xsd:enumeration value="Extracts"/>
          <xsd:enumeration value="Feb Letter"/>
          <xsd:enumeration value="Budget Docs"/>
          <xsd:enumeration value="Budget Docs\CFO"/>
          <xsd:enumeration value="Budget Docs\ES"/>
          <xsd:enumeration value="Budget Docs\IT"/>
          <xsd:enumeration value="Budget Docs\Labor"/>
          <xsd:enumeration value="Budget Docs\OPS"/>
          <xsd:enumeration value="Budget Docs\Presentations"/>
          <xsd:enumeration value="Budget Docs\WRM"/>
          <xsd:enumeration value="Misc Budget Files"/>
          <xsd:enumeration value="Misc Forecast Files"/>
          <xsd:enumeration value="Models"/>
          <xsd:enumeration value="New Budget Document"/>
          <xsd:enumeration value="Proposed"/>
          <xsd:enumeration value="Proposed\PAB2018 - Working Files"/>
          <xsd:enumeration value="Public Hearing"/>
          <xsd:enumeration value="RTS FY 2017"/>
          <xsd:enumeration value="GDR Data"/>
          <xsd:enumeration value="GDR Data\CFO"/>
          <xsd:enumeration value="GDR Data\ES"/>
          <xsd:enumeration value="GDR Data\IT"/>
          <xsd:enumeration value="GDR Data\Labor"/>
          <xsd:enumeration value="GDR Data\OPS"/>
          <xsd:enumeration value="GDR Data\Presentations"/>
          <xsd:enumeration value="GDR Data\WRM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ion xmlns="647b500e-2e54-493e-9891-abb9c0422344">Misc Forecast Files</Section>
    <ParentListItemID xmlns="647b500e-2e54-493e-9891-abb9c0422344" xsi:nil="true"/>
  </documentManagement>
</p:properties>
</file>

<file path=customXml/itemProps1.xml><?xml version="1.0" encoding="utf-8"?>
<ds:datastoreItem xmlns:ds="http://schemas.openxmlformats.org/officeDocument/2006/customXml" ds:itemID="{8DA3824F-6F75-44CC-8B63-7E75C81166BF}"/>
</file>

<file path=customXml/itemProps2.xml><?xml version="1.0" encoding="utf-8"?>
<ds:datastoreItem xmlns:ds="http://schemas.openxmlformats.org/officeDocument/2006/customXml" ds:itemID="{15CEB260-E944-4B95-A59E-A474492B7920}"/>
</file>

<file path=customXml/itemProps3.xml><?xml version="1.0" encoding="utf-8"?>
<ds:datastoreItem xmlns:ds="http://schemas.openxmlformats.org/officeDocument/2006/customXml" ds:itemID="{254F408B-EF75-4705-8639-F48ED31920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MWD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MWD delivery comparison DWR</dc:title>
  <dc:creator>u07042</dc:creator>
  <cp:lastModifiedBy>mmusazay</cp:lastModifiedBy>
  <dcterms:created xsi:type="dcterms:W3CDTF">2015-09-22T14:45:48Z</dcterms:created>
  <dcterms:modified xsi:type="dcterms:W3CDTF">2015-09-29T23:16:45Z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0x01010071C2CB6B7CF22E429A21C2D8807DCE64</vt:lpwstr>
  </property>
</Properties>
</file>