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8" i="1" l="1"/>
  <c r="B7" i="1"/>
  <c r="B5" i="1"/>
  <c r="B4" i="1"/>
  <c r="E15" i="1" l="1"/>
  <c r="E16" i="1"/>
  <c r="E17" i="1"/>
  <c r="E14" i="1"/>
  <c r="G5" i="1" l="1"/>
  <c r="G6" i="1"/>
  <c r="I6" i="1" s="1"/>
  <c r="G7" i="1"/>
  <c r="I7" i="1" s="1"/>
  <c r="G8" i="1"/>
  <c r="I8" i="1" s="1"/>
  <c r="G4" i="1"/>
  <c r="I4" i="1" s="1"/>
  <c r="H8" i="1" l="1"/>
  <c r="H7" i="1"/>
  <c r="H6" i="1"/>
  <c r="I5" i="1"/>
  <c r="H5" i="1"/>
  <c r="H4" i="1"/>
  <c r="C9" i="1"/>
  <c r="D9" i="1"/>
  <c r="E9" i="1"/>
  <c r="D14" i="1" l="1"/>
  <c r="D15" i="1"/>
  <c r="D16" i="1"/>
  <c r="D17" i="1"/>
  <c r="D13" i="1"/>
  <c r="B9" i="1"/>
  <c r="F9" i="1"/>
  <c r="G9" i="1" l="1"/>
  <c r="H9" i="1" s="1"/>
  <c r="I9" i="1"/>
</calcChain>
</file>

<file path=xl/sharedStrings.xml><?xml version="1.0" encoding="utf-8"?>
<sst xmlns="http://schemas.openxmlformats.org/spreadsheetml/2006/main" count="23" uniqueCount="23">
  <si>
    <t>IID/MWD</t>
  </si>
  <si>
    <t>PVID</t>
  </si>
  <si>
    <t>Lake Mead Banking</t>
  </si>
  <si>
    <t>Total CRA Storage</t>
  </si>
  <si>
    <t>Total</t>
  </si>
  <si>
    <t>Storage Balances</t>
  </si>
  <si>
    <t>DWA/CVWD</t>
  </si>
  <si>
    <t>* 2,300,000 AF Storage Capacity</t>
  </si>
  <si>
    <t>(a)</t>
  </si>
  <si>
    <t>(b)</t>
  </si>
  <si>
    <t>( c)</t>
  </si>
  <si>
    <t>(d)</t>
  </si>
  <si>
    <t>(f)</t>
  </si>
  <si>
    <t>(e)</t>
  </si>
  <si>
    <t>= ((f) - (a))  / (f)</t>
  </si>
  <si>
    <t>MWD Exchange w SDCWA</t>
  </si>
  <si>
    <t>Total Net Diversions</t>
  </si>
  <si>
    <t>CRA Water Management Activities--Acre-Feet</t>
  </si>
  <si>
    <t>Other, including Storage (to)/from</t>
  </si>
  <si>
    <t>Priority 4 &amp; 5</t>
  </si>
  <si>
    <t>(g) = (a) / (f)</t>
  </si>
  <si>
    <t>Priority 4 &amp; 5 to Total</t>
  </si>
  <si>
    <t>Non Priority 4 and 5 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</si>
</sst>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right" wrapText="1"/>
    </xf>
    <xf numFmtId="164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165" fontId="0" fillId="0" borderId="0" xfId="2" applyNumberFormat="1" applyFont="1"/>
    <xf numFmtId="0" fontId="2" fillId="0" borderId="0" xfId="0" quotePrefix="1" applyFont="1" applyAlignment="1">
      <alignment horizontal="center"/>
    </xf>
    <xf numFmtId="0" fontId="2" fillId="0" borderId="0" xfId="0" quotePrefix="1" applyFont="1" applyAlignment="1">
      <alignment horizontal="center"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Sheet1!$B$12</c:f>
              <c:strCache>
                <c:ptCount val="1"/>
                <c:pt idx="0">
                  <c:v>Lake Mead Banking</c:v>
                </c:pt>
              </c:strCache>
            </c:strRef>
          </c:tx>
          <c:cat>
            <c:numRef>
              <c:f>Sheet1!$A$13:$A$17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Sheet1!$B$13:$B$17</c:f>
              <c:numCache>
                <c:formatCode>_(* #,##0_);_(* \(#,##0\);_(* "-"??_);_(@_)</c:formatCode>
                <c:ptCount val="5"/>
                <c:pt idx="0">
                  <c:v>256000</c:v>
                </c:pt>
                <c:pt idx="1">
                  <c:v>435000</c:v>
                </c:pt>
                <c:pt idx="2">
                  <c:v>580000</c:v>
                </c:pt>
                <c:pt idx="3">
                  <c:v>474000</c:v>
                </c:pt>
                <c:pt idx="4">
                  <c:v>151000</c:v>
                </c:pt>
              </c:numCache>
            </c:numRef>
          </c:val>
        </c:ser>
        <c:ser>
          <c:idx val="1"/>
          <c:order val="1"/>
          <c:tx>
            <c:strRef>
              <c:f>Sheet1!$C$12</c:f>
              <c:strCache>
                <c:ptCount val="1"/>
                <c:pt idx="0">
                  <c:v>DWA/CVWD</c:v>
                </c:pt>
              </c:strCache>
            </c:strRef>
          </c:tx>
          <c:cat>
            <c:numRef>
              <c:f>Sheet1!$A$13:$A$17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Sheet1!$C$13:$C$17</c:f>
              <c:numCache>
                <c:formatCode>_(* #,##0_);_(* \(#,##0\);_(* "-"??_);_(@_)</c:formatCode>
                <c:ptCount val="5"/>
                <c:pt idx="0">
                  <c:v>178000</c:v>
                </c:pt>
                <c:pt idx="1">
                  <c:v>203000</c:v>
                </c:pt>
                <c:pt idx="2">
                  <c:v>321000</c:v>
                </c:pt>
                <c:pt idx="3">
                  <c:v>260000</c:v>
                </c:pt>
                <c:pt idx="4">
                  <c:v>249000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939008"/>
        <c:axId val="120521856"/>
      </c:areaChart>
      <c:catAx>
        <c:axId val="11893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0521856"/>
        <c:crosses val="autoZero"/>
        <c:auto val="1"/>
        <c:lblAlgn val="ctr"/>
        <c:lblOffset val="100"/>
        <c:noMultiLvlLbl val="0"/>
      </c:catAx>
      <c:valAx>
        <c:axId val="12052185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18939008"/>
        <c:crosses val="autoZero"/>
        <c:crossBetween val="midCat"/>
      </c:valAx>
      <c:spPr>
        <a:ln>
          <a:noFill/>
        </a:ln>
      </c:spPr>
    </c:plotArea>
    <c:legend>
      <c:legendPos val="b"/>
      <c:layout/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114301</xdr:colOff>
      <xdr:row>11</xdr:row>
      <xdr:rowOff>42862</xdr:rowOff>
    </xdr:from>
    <xdr:to>
      <xdr:col>11</xdr:col>
      <xdr:colOff>581026</xdr:colOff>
      <xdr:row>24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showGridLines="0" tabSelected="1" workbookViewId="0">
      <selection sqref="A1:I9"/>
    </sheetView>
  </sheetViews>
  <sheetFormatPr defaultRowHeight="15" x14ac:dyDescent="0.25"/>
  <cols>
    <col min="2" max="2" width="14.85546875" customWidth="1"/>
    <col min="3" max="3" width="13.5703125" customWidth="1"/>
    <col min="4" max="4" width="11.5703125" bestFit="1" customWidth="1"/>
    <col min="5" max="5" width="10.5703125" bestFit="1" customWidth="1"/>
    <col min="6" max="6" width="10.7109375" customWidth="1"/>
    <col min="7" max="7" width="12.7109375" customWidth="1"/>
    <col min="8" max="8" width="14.5703125" customWidth="1"/>
    <col min="9" max="9" width="15.42578125" customWidth="1"/>
    <col min="10" max="10" width="13.28515625" bestFit="1" customWidth="1"/>
  </cols>
  <sheetData>
    <row r="1" spans="1:10" ht="21" x14ac:dyDescent="0.35">
      <c r="B1" s="11" t="s">
        <v>17</v>
      </c>
      <c r="C1" s="11"/>
      <c r="D1" s="11"/>
      <c r="E1" s="11"/>
      <c r="F1" s="11"/>
      <c r="G1" s="11"/>
      <c r="H1" s="11"/>
      <c r="I1" s="11"/>
    </row>
    <row r="2" spans="1:10" x14ac:dyDescent="0.25">
      <c r="A2" s="3"/>
      <c r="B2" s="7" t="s">
        <v>8</v>
      </c>
      <c r="C2" s="7" t="s">
        <v>9</v>
      </c>
      <c r="D2" s="7" t="s">
        <v>10</v>
      </c>
      <c r="E2" s="7" t="s">
        <v>11</v>
      </c>
      <c r="F2" s="7" t="s">
        <v>13</v>
      </c>
      <c r="G2" s="7" t="s">
        <v>12</v>
      </c>
      <c r="H2" s="7" t="s">
        <v>20</v>
      </c>
      <c r="I2" s="8" t="s">
        <v>14</v>
      </c>
    </row>
    <row r="3" spans="1:10" ht="60" x14ac:dyDescent="0.25">
      <c r="B3" s="4" t="s">
        <v>19</v>
      </c>
      <c r="C3" s="4" t="s">
        <v>0</v>
      </c>
      <c r="D3" s="4" t="s">
        <v>1</v>
      </c>
      <c r="E3" s="4" t="s">
        <v>18</v>
      </c>
      <c r="F3" s="4" t="s">
        <v>15</v>
      </c>
      <c r="G3" s="4" t="s">
        <v>16</v>
      </c>
      <c r="H3" s="4" t="s">
        <v>21</v>
      </c>
      <c r="I3" s="4" t="s">
        <v>22</v>
      </c>
      <c r="J3" s="4"/>
    </row>
    <row r="4" spans="1:10" x14ac:dyDescent="0.25">
      <c r="A4" s="3">
        <v>2010</v>
      </c>
      <c r="B4" s="2">
        <f>549940+265585</f>
        <v>815525</v>
      </c>
      <c r="C4" s="2">
        <v>97000</v>
      </c>
      <c r="D4" s="2">
        <v>148600</v>
      </c>
      <c r="E4" s="2">
        <v>-113571</v>
      </c>
      <c r="F4" s="2">
        <v>151507</v>
      </c>
      <c r="G4" s="2">
        <f t="shared" ref="G4:G9" si="0">SUM(B4:F4)</f>
        <v>1099061</v>
      </c>
      <c r="H4" s="6">
        <f t="shared" ref="H4:H9" si="1">B4/G4</f>
        <v>0.74201977870200109</v>
      </c>
      <c r="I4" s="6">
        <f t="shared" ref="I4:I9" si="2">SUM(C4:F4)/G4</f>
        <v>0.25798022129799891</v>
      </c>
      <c r="J4" s="2"/>
    </row>
    <row r="5" spans="1:10" x14ac:dyDescent="0.25">
      <c r="A5" s="3">
        <v>2011</v>
      </c>
      <c r="B5" s="2">
        <f>475791+9387</f>
        <v>485178</v>
      </c>
      <c r="C5" s="2">
        <v>99940</v>
      </c>
      <c r="D5" s="2">
        <v>122200</v>
      </c>
      <c r="E5" s="2">
        <v>-151570.99999999997</v>
      </c>
      <c r="F5" s="2">
        <v>143242.9</v>
      </c>
      <c r="G5" s="2">
        <f t="shared" si="0"/>
        <v>698989.9</v>
      </c>
      <c r="H5" s="6">
        <f t="shared" si="1"/>
        <v>0.69411303367902744</v>
      </c>
      <c r="I5" s="6">
        <f t="shared" si="2"/>
        <v>0.30588696632097262</v>
      </c>
      <c r="J5" s="2"/>
    </row>
    <row r="6" spans="1:10" x14ac:dyDescent="0.25">
      <c r="A6" s="3">
        <v>2012</v>
      </c>
      <c r="B6" s="2">
        <v>467166</v>
      </c>
      <c r="C6" s="2">
        <v>93677</v>
      </c>
      <c r="D6" s="2">
        <v>73700</v>
      </c>
      <c r="E6" s="2">
        <v>-85285</v>
      </c>
      <c r="F6" s="2">
        <v>186861</v>
      </c>
      <c r="G6" s="2">
        <f t="shared" si="0"/>
        <v>736119</v>
      </c>
      <c r="H6" s="6">
        <f t="shared" si="1"/>
        <v>0.63463380241509859</v>
      </c>
      <c r="I6" s="6">
        <f t="shared" si="2"/>
        <v>0.36536619758490135</v>
      </c>
      <c r="J6" s="2"/>
    </row>
    <row r="7" spans="1:10" x14ac:dyDescent="0.25">
      <c r="A7" s="3">
        <v>2013</v>
      </c>
      <c r="B7" s="2">
        <f>480106+64981</f>
        <v>545087</v>
      </c>
      <c r="C7" s="2">
        <v>98307</v>
      </c>
      <c r="D7" s="2">
        <v>32750</v>
      </c>
      <c r="E7" s="2">
        <v>156315</v>
      </c>
      <c r="F7" s="2">
        <v>180256</v>
      </c>
      <c r="G7" s="2">
        <f t="shared" si="0"/>
        <v>1012715</v>
      </c>
      <c r="H7" s="6">
        <f t="shared" si="1"/>
        <v>0.53824323723851231</v>
      </c>
      <c r="I7" s="6">
        <f t="shared" si="2"/>
        <v>0.46175676276148769</v>
      </c>
      <c r="J7" s="2"/>
    </row>
    <row r="8" spans="1:10" x14ac:dyDescent="0.25">
      <c r="A8" s="3">
        <v>2014</v>
      </c>
      <c r="B8" s="2">
        <f>484140+797</f>
        <v>484937</v>
      </c>
      <c r="C8" s="2">
        <v>84305</v>
      </c>
      <c r="D8" s="2">
        <v>43010</v>
      </c>
      <c r="E8" s="2">
        <v>383959</v>
      </c>
      <c r="F8" s="2">
        <v>180123</v>
      </c>
      <c r="G8" s="2">
        <f t="shared" si="0"/>
        <v>1176334</v>
      </c>
      <c r="H8" s="6">
        <f t="shared" si="1"/>
        <v>0.41224431156457264</v>
      </c>
      <c r="I8" s="6">
        <f t="shared" si="2"/>
        <v>0.58775568843542736</v>
      </c>
      <c r="J8" s="2"/>
    </row>
    <row r="9" spans="1:10" x14ac:dyDescent="0.25">
      <c r="A9" s="5" t="s">
        <v>4</v>
      </c>
      <c r="B9" s="2">
        <f>SUM(B4:B8)</f>
        <v>2797893</v>
      </c>
      <c r="C9" s="2">
        <f t="shared" ref="C9:E9" si="3">SUM(C4:C8)</f>
        <v>473229</v>
      </c>
      <c r="D9" s="2">
        <f t="shared" si="3"/>
        <v>420260</v>
      </c>
      <c r="E9" s="2">
        <f t="shared" si="3"/>
        <v>189847</v>
      </c>
      <c r="F9" s="2">
        <f>SUM(F4:F8)</f>
        <v>841989.9</v>
      </c>
      <c r="G9" s="2">
        <f t="shared" si="0"/>
        <v>4723218.9000000004</v>
      </c>
      <c r="H9" s="6">
        <f t="shared" si="1"/>
        <v>0.59236996193422242</v>
      </c>
      <c r="I9" s="6">
        <f t="shared" si="2"/>
        <v>0.40763003806577752</v>
      </c>
      <c r="J9" s="6"/>
    </row>
    <row r="11" spans="1:10" x14ac:dyDescent="0.25">
      <c r="B11" s="10" t="s">
        <v>5</v>
      </c>
      <c r="C11" s="10"/>
      <c r="D11" s="10"/>
    </row>
    <row r="12" spans="1:10" ht="30" x14ac:dyDescent="0.25">
      <c r="B12" s="4" t="s">
        <v>2</v>
      </c>
      <c r="C12" s="4" t="s">
        <v>6</v>
      </c>
      <c r="D12" s="4" t="s">
        <v>3</v>
      </c>
      <c r="E12" s="1"/>
    </row>
    <row r="13" spans="1:10" x14ac:dyDescent="0.25">
      <c r="A13" s="3">
        <v>2010</v>
      </c>
      <c r="B13" s="2">
        <v>256000</v>
      </c>
      <c r="C13" s="2">
        <v>178000</v>
      </c>
      <c r="D13" s="2">
        <f>SUM(B13:C13)</f>
        <v>434000</v>
      </c>
    </row>
    <row r="14" spans="1:10" x14ac:dyDescent="0.25">
      <c r="A14" s="3">
        <v>2011</v>
      </c>
      <c r="B14" s="2">
        <v>435000</v>
      </c>
      <c r="C14" s="2">
        <v>203000</v>
      </c>
      <c r="D14" s="2">
        <f t="shared" ref="D14:D17" si="4">SUM(B14:C14)</f>
        <v>638000</v>
      </c>
      <c r="E14" s="9">
        <f>B14-B13</f>
        <v>179000</v>
      </c>
    </row>
    <row r="15" spans="1:10" x14ac:dyDescent="0.25">
      <c r="A15" s="3">
        <v>2012</v>
      </c>
      <c r="B15" s="2">
        <v>580000</v>
      </c>
      <c r="C15" s="2">
        <v>321000</v>
      </c>
      <c r="D15" s="2">
        <f t="shared" si="4"/>
        <v>901000</v>
      </c>
      <c r="E15" s="9">
        <f t="shared" ref="E15:E17" si="5">B15-B14</f>
        <v>145000</v>
      </c>
    </row>
    <row r="16" spans="1:10" x14ac:dyDescent="0.25">
      <c r="A16" s="3">
        <v>2013</v>
      </c>
      <c r="B16" s="2">
        <v>474000</v>
      </c>
      <c r="C16" s="2">
        <v>260000</v>
      </c>
      <c r="D16" s="2">
        <f t="shared" si="4"/>
        <v>734000</v>
      </c>
      <c r="E16" s="9">
        <f t="shared" si="5"/>
        <v>-106000</v>
      </c>
    </row>
    <row r="17" spans="1:5" x14ac:dyDescent="0.25">
      <c r="A17" s="3">
        <v>2014</v>
      </c>
      <c r="B17" s="2">
        <v>151000</v>
      </c>
      <c r="C17" s="2">
        <v>249000</v>
      </c>
      <c r="D17" s="2">
        <f t="shared" si="4"/>
        <v>400000</v>
      </c>
      <c r="E17" s="9">
        <f t="shared" si="5"/>
        <v>-323000</v>
      </c>
    </row>
    <row r="19" spans="1:5" x14ac:dyDescent="0.25">
      <c r="A19" t="s">
        <v>7</v>
      </c>
    </row>
  </sheetData>
  <mergeCells count="2">
    <mergeCell ref="B11:D11"/>
    <mergeCell ref="B1:I1"/>
  </mergeCells>
  <pageMargins left="0.25" right="0.25" top="0.75" bottom="0.75" header="0.3" footer="0.3"/>
  <pageSetup scale="82" orientation="landscape" r:id="rId1"/>
  <ignoredErrors>
    <ignoredError sqref="G4:G8 D13:D17 I4:I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Misc Forecast Files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FC6159A9-B4E5-4EFE-B91B-5D54BDC341AB}"/>
</file>

<file path=customXml/itemProps2.xml><?xml version="1.0" encoding="utf-8"?>
<ds:datastoreItem xmlns:ds="http://schemas.openxmlformats.org/officeDocument/2006/customXml" ds:itemID="{37788F9B-98C9-4C32-8D37-BABA346E4867}"/>
</file>

<file path=customXml/itemProps3.xml><?xml version="1.0" encoding="utf-8"?>
<ds:datastoreItem xmlns:ds="http://schemas.openxmlformats.org/officeDocument/2006/customXml" ds:itemID="{2D640B8B-DFB0-459B-8EA8-3305D0AA60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CRA Storage and deliveries</dc:title>
  <dc:creator>u07042</dc:creator>
  <cp:lastModifiedBy>u07042</cp:lastModifiedBy>
  <cp:lastPrinted>2015-10-19T23:10:38Z</cp:lastPrinted>
  <dcterms:created xsi:type="dcterms:W3CDTF">2015-09-30T16:20:09Z</dcterms:created>
  <dcterms:modified xsi:type="dcterms:W3CDTF">2016-03-11T21:30:44Z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