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-120" windowWidth="15684" windowHeight="4644"/>
  </bookViews>
  <sheets>
    <sheet name="FY2015-2035 Budget Proj- v1.1" sheetId="1" r:id="rId1"/>
  </sheets>
  <externalReferences>
    <externalReference r:id="rId2"/>
    <externalReference r:id="rId3"/>
  </externalReferences>
  <definedNames>
    <definedName name="_xlnm.Print_Area" localSheetId="0">'FY2015-2035 Budget Proj- v1.1'!$A$1:$AC$91</definedName>
    <definedName name="_xlnm.Print_Titles" localSheetId="0">'FY2015-2035 Budget Proj- v1.1'!$A:$D,'FY2015-2035 Budget Proj- v1.1'!$1:$2</definedName>
  </definedNames>
  <calcPr calcId="145621"/>
</workbook>
</file>

<file path=xl/calcChain.xml><?xml version="1.0" encoding="utf-8"?>
<calcChain xmlns="http://schemas.openxmlformats.org/spreadsheetml/2006/main">
  <c r="I96" i="1" l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H96" i="1"/>
  <c r="H69" i="1"/>
  <c r="I67" i="1" l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AC48" i="1"/>
  <c r="AB48" i="1"/>
  <c r="AA48" i="1"/>
  <c r="U48" i="1"/>
  <c r="T48" i="1"/>
  <c r="S48" i="1"/>
  <c r="M48" i="1"/>
  <c r="L48" i="1"/>
  <c r="K48" i="1"/>
  <c r="AC45" i="1"/>
  <c r="AB45" i="1"/>
  <c r="AA45" i="1"/>
  <c r="Z45" i="1"/>
  <c r="Z48" i="1" s="1"/>
  <c r="Y45" i="1"/>
  <c r="Y48" i="1" s="1"/>
  <c r="X45" i="1"/>
  <c r="X48" i="1" s="1"/>
  <c r="W45" i="1"/>
  <c r="W48" i="1" s="1"/>
  <c r="V45" i="1"/>
  <c r="V48" i="1" s="1"/>
  <c r="U45" i="1"/>
  <c r="T45" i="1"/>
  <c r="S45" i="1"/>
  <c r="R45" i="1"/>
  <c r="R48" i="1" s="1"/>
  <c r="Q45" i="1"/>
  <c r="Q48" i="1" s="1"/>
  <c r="P45" i="1"/>
  <c r="P48" i="1" s="1"/>
  <c r="O45" i="1"/>
  <c r="O48" i="1" s="1"/>
  <c r="N45" i="1"/>
  <c r="N48" i="1" s="1"/>
  <c r="M45" i="1"/>
  <c r="L45" i="1"/>
  <c r="K45" i="1"/>
  <c r="J45" i="1"/>
  <c r="J48" i="1" s="1"/>
  <c r="AC41" i="1"/>
  <c r="AB41" i="1"/>
  <c r="AA41" i="1"/>
  <c r="X41" i="1"/>
  <c r="U41" i="1"/>
  <c r="T41" i="1"/>
  <c r="S41" i="1"/>
  <c r="P41" i="1"/>
  <c r="M41" i="1"/>
  <c r="L41" i="1"/>
  <c r="K41" i="1"/>
  <c r="H41" i="1"/>
  <c r="AC36" i="1"/>
  <c r="AB36" i="1"/>
  <c r="AA36" i="1"/>
  <c r="Z36" i="1"/>
  <c r="Z41" i="1" s="1"/>
  <c r="Y36" i="1"/>
  <c r="Y41" i="1" s="1"/>
  <c r="X36" i="1"/>
  <c r="W36" i="1"/>
  <c r="W41" i="1" s="1"/>
  <c r="V36" i="1"/>
  <c r="V41" i="1" s="1"/>
  <c r="U36" i="1"/>
  <c r="T36" i="1"/>
  <c r="S36" i="1"/>
  <c r="R36" i="1"/>
  <c r="R41" i="1" s="1"/>
  <c r="Q36" i="1"/>
  <c r="Q41" i="1" s="1"/>
  <c r="P36" i="1"/>
  <c r="O36" i="1"/>
  <c r="O41" i="1" s="1"/>
  <c r="N36" i="1"/>
  <c r="N41" i="1" s="1"/>
  <c r="M36" i="1"/>
  <c r="L36" i="1"/>
  <c r="K36" i="1"/>
  <c r="J36" i="1"/>
  <c r="J41" i="1" s="1"/>
  <c r="I36" i="1"/>
  <c r="I41" i="1" s="1"/>
  <c r="H36" i="1"/>
  <c r="AB32" i="1"/>
  <c r="W32" i="1"/>
  <c r="T32" i="1"/>
  <c r="O32" i="1"/>
  <c r="L32" i="1"/>
  <c r="AC29" i="1"/>
  <c r="AC32" i="1" s="1"/>
  <c r="AB29" i="1"/>
  <c r="AA29" i="1"/>
  <c r="AA32" i="1" s="1"/>
  <c r="Z29" i="1"/>
  <c r="Z32" i="1" s="1"/>
  <c r="Y29" i="1"/>
  <c r="X29" i="1"/>
  <c r="W29" i="1"/>
  <c r="V29" i="1"/>
  <c r="V32" i="1" s="1"/>
  <c r="U29" i="1"/>
  <c r="U32" i="1" s="1"/>
  <c r="T29" i="1"/>
  <c r="S29" i="1"/>
  <c r="S32" i="1" s="1"/>
  <c r="R29" i="1"/>
  <c r="R32" i="1" s="1"/>
  <c r="Q29" i="1"/>
  <c r="P29" i="1"/>
  <c r="O29" i="1"/>
  <c r="N29" i="1"/>
  <c r="N32" i="1" s="1"/>
  <c r="M29" i="1"/>
  <c r="M32" i="1" s="1"/>
  <c r="L29" i="1"/>
  <c r="K29" i="1"/>
  <c r="K32" i="1" s="1"/>
  <c r="AC23" i="1"/>
  <c r="AB23" i="1"/>
  <c r="AA23" i="1"/>
  <c r="Z23" i="1"/>
  <c r="Y23" i="1"/>
  <c r="Y32" i="1" s="1"/>
  <c r="X23" i="1"/>
  <c r="X32" i="1" s="1"/>
  <c r="W23" i="1"/>
  <c r="V23" i="1"/>
  <c r="U23" i="1"/>
  <c r="T23" i="1"/>
  <c r="S23" i="1"/>
  <c r="R23" i="1"/>
  <c r="Q23" i="1"/>
  <c r="Q32" i="1" s="1"/>
  <c r="P23" i="1"/>
  <c r="P32" i="1" s="1"/>
  <c r="O23" i="1"/>
  <c r="N23" i="1"/>
  <c r="M23" i="1"/>
  <c r="L23" i="1"/>
  <c r="K23" i="1"/>
  <c r="J23" i="1"/>
  <c r="J32" i="1" s="1"/>
  <c r="I23" i="1"/>
  <c r="I32" i="1" s="1"/>
  <c r="H23" i="1"/>
  <c r="H32" i="1" s="1"/>
  <c r="I19" i="1"/>
  <c r="H19" i="1"/>
  <c r="AC17" i="1"/>
  <c r="AC60" i="1" s="1"/>
  <c r="X17" i="1"/>
  <c r="U17" i="1"/>
  <c r="P17" i="1"/>
  <c r="M17" i="1"/>
  <c r="M60" i="1" s="1"/>
  <c r="M69" i="1" s="1"/>
  <c r="J17" i="1"/>
  <c r="J60" i="1" s="1"/>
  <c r="J69" i="1" s="1"/>
  <c r="I17" i="1"/>
  <c r="I60" i="1" s="1"/>
  <c r="I69" i="1" s="1"/>
  <c r="H17" i="1"/>
  <c r="H60" i="1" s="1"/>
  <c r="AC11" i="1"/>
  <c r="AB11" i="1"/>
  <c r="AB17" i="1" s="1"/>
  <c r="AB60" i="1" s="1"/>
  <c r="AB69" i="1" s="1"/>
  <c r="AA11" i="1"/>
  <c r="AA17" i="1" s="1"/>
  <c r="Z11" i="1"/>
  <c r="Y11" i="1"/>
  <c r="X11" i="1"/>
  <c r="W11" i="1"/>
  <c r="W17" i="1" s="1"/>
  <c r="V11" i="1"/>
  <c r="V17" i="1" s="1"/>
  <c r="V60" i="1" s="1"/>
  <c r="V69" i="1" s="1"/>
  <c r="U11" i="1"/>
  <c r="T11" i="1"/>
  <c r="T17" i="1" s="1"/>
  <c r="T60" i="1" s="1"/>
  <c r="T69" i="1" s="1"/>
  <c r="S11" i="1"/>
  <c r="S17" i="1" s="1"/>
  <c r="R11" i="1"/>
  <c r="Q11" i="1"/>
  <c r="P11" i="1"/>
  <c r="O11" i="1"/>
  <c r="O17" i="1" s="1"/>
  <c r="N11" i="1"/>
  <c r="N17" i="1" s="1"/>
  <c r="N60" i="1" s="1"/>
  <c r="N69" i="1" s="1"/>
  <c r="M11" i="1"/>
  <c r="L11" i="1"/>
  <c r="L17" i="1" s="1"/>
  <c r="L60" i="1" s="1"/>
  <c r="L69" i="1" s="1"/>
  <c r="K11" i="1"/>
  <c r="K17" i="1" s="1"/>
  <c r="AC6" i="1"/>
  <c r="AB6" i="1"/>
  <c r="AA6" i="1"/>
  <c r="Z6" i="1"/>
  <c r="Z17" i="1" s="1"/>
  <c r="Y6" i="1"/>
  <c r="Y17" i="1" s="1"/>
  <c r="Y60" i="1" s="1"/>
  <c r="Y69" i="1" s="1"/>
  <c r="X6" i="1"/>
  <c r="W6" i="1"/>
  <c r="V6" i="1"/>
  <c r="U6" i="1"/>
  <c r="T6" i="1"/>
  <c r="S6" i="1"/>
  <c r="R6" i="1"/>
  <c r="R17" i="1" s="1"/>
  <c r="Q6" i="1"/>
  <c r="Q17" i="1" s="1"/>
  <c r="Q60" i="1" s="1"/>
  <c r="Q69" i="1" s="1"/>
  <c r="P6" i="1"/>
  <c r="O6" i="1"/>
  <c r="N6" i="1"/>
  <c r="M6" i="1"/>
  <c r="L6" i="1"/>
  <c r="K6" i="1"/>
  <c r="AC69" i="1" l="1"/>
  <c r="AE60" i="1"/>
  <c r="W60" i="1"/>
  <c r="W69" i="1" s="1"/>
  <c r="Z60" i="1"/>
  <c r="Z69" i="1" s="1"/>
  <c r="P60" i="1"/>
  <c r="P69" i="1" s="1"/>
  <c r="O60" i="1"/>
  <c r="O69" i="1" s="1"/>
  <c r="K60" i="1"/>
  <c r="K69" i="1" s="1"/>
  <c r="S60" i="1"/>
  <c r="S69" i="1" s="1"/>
  <c r="AA60" i="1"/>
  <c r="AA69" i="1" s="1"/>
  <c r="U60" i="1"/>
  <c r="U69" i="1" s="1"/>
  <c r="R60" i="1"/>
  <c r="R69" i="1" s="1"/>
  <c r="X60" i="1"/>
  <c r="X69" i="1" s="1"/>
  <c r="N97" i="1" l="1"/>
  <c r="N98" i="1" s="1"/>
  <c r="R97" i="1"/>
  <c r="R98" i="1" s="1"/>
  <c r="L97" i="1"/>
  <c r="L98" i="1" s="1"/>
  <c r="P97" i="1"/>
  <c r="P98" i="1" s="1"/>
  <c r="T97" i="1"/>
  <c r="T98" i="1" s="1"/>
  <c r="O97" i="1"/>
  <c r="O98" i="1" s="1"/>
  <c r="Q97" i="1"/>
  <c r="Q98" i="1" s="1"/>
  <c r="S97" i="1"/>
  <c r="S98" i="1" s="1"/>
  <c r="U97" i="1"/>
  <c r="U98" i="1" s="1"/>
  <c r="W97" i="1"/>
  <c r="W98" i="1" s="1"/>
  <c r="K97" i="1"/>
  <c r="K98" i="1" s="1"/>
  <c r="M97" i="1"/>
  <c r="M98" i="1" s="1"/>
  <c r="X97" i="1"/>
  <c r="X98" i="1" s="1"/>
  <c r="V97" i="1" l="1"/>
  <c r="V98" i="1" s="1"/>
</calcChain>
</file>

<file path=xl/sharedStrings.xml><?xml version="1.0" encoding="utf-8"?>
<sst xmlns="http://schemas.openxmlformats.org/spreadsheetml/2006/main" count="182" uniqueCount="106">
  <si>
    <t xml:space="preserve">MWD Projection </t>
  </si>
  <si>
    <t>Projections</t>
  </si>
  <si>
    <t>Proposed Budget</t>
  </si>
  <si>
    <t>Proposed Forecast</t>
  </si>
  <si>
    <t>Inflation growth rate</t>
  </si>
  <si>
    <t>Cost of Service Code</t>
  </si>
  <si>
    <t>Reference</t>
  </si>
  <si>
    <t>2015 Actual</t>
  </si>
  <si>
    <t>2016 Budget</t>
  </si>
  <si>
    <t>EC-S</t>
  </si>
  <si>
    <t>Delta Capt</t>
  </si>
  <si>
    <t>15-014-T</t>
  </si>
  <si>
    <t>B-21</t>
  </si>
  <si>
    <t>Urban Rate Reduction</t>
  </si>
  <si>
    <t>Delta Capt Total</t>
  </si>
  <si>
    <t>EC-O</t>
  </si>
  <si>
    <t>Transportation</t>
  </si>
  <si>
    <t>Attachment 4D</t>
  </si>
  <si>
    <t>B-15</t>
  </si>
  <si>
    <t>Attachment 1C</t>
  </si>
  <si>
    <t>Permanent Table A Transfer Credit</t>
  </si>
  <si>
    <t>Attachment 11</t>
  </si>
  <si>
    <t>Transportation Total</t>
  </si>
  <si>
    <t>DCC D/S</t>
  </si>
  <si>
    <t>15-002-DCC</t>
  </si>
  <si>
    <t>EBE D/S</t>
  </si>
  <si>
    <t>15-004-E</t>
  </si>
  <si>
    <t>B-29</t>
  </si>
  <si>
    <t>WSRB Surcharge</t>
  </si>
  <si>
    <t>B-22</t>
  </si>
  <si>
    <t>EC-P</t>
  </si>
  <si>
    <t>Tehachapi Second Afterbay</t>
  </si>
  <si>
    <t>15-007-TAB</t>
  </si>
  <si>
    <t>TOTAL CAPITAL</t>
  </si>
  <si>
    <t>*Plus reduction of $8.3M each year starting in 2018 and an additional $9.5M starting in 2022</t>
  </si>
  <si>
    <t>E-M-S</t>
  </si>
  <si>
    <t>Delta OMP&amp;R</t>
  </si>
  <si>
    <t>E-M-O</t>
  </si>
  <si>
    <t xml:space="preserve">Trans Min OMP&amp;R </t>
  </si>
  <si>
    <t>Attachment 4B</t>
  </si>
  <si>
    <t>B-16A</t>
  </si>
  <si>
    <t>Trans Min OMP&amp;R Redt</t>
  </si>
  <si>
    <t xml:space="preserve">Devil Canyon-Castaic </t>
  </si>
  <si>
    <t>EBE Calc Component</t>
  </si>
  <si>
    <t>Attachment 4F</t>
  </si>
  <si>
    <t>B-30</t>
  </si>
  <si>
    <t>East Branch Enlargement Redetermination</t>
  </si>
  <si>
    <t>FR</t>
  </si>
  <si>
    <t>East Branch Enlargement Total</t>
  </si>
  <si>
    <t>Transportation Replacement</t>
  </si>
  <si>
    <t>Attachment 5</t>
  </si>
  <si>
    <t>F</t>
  </si>
  <si>
    <t>TOTAL MINIMUM OMP&amp;R</t>
  </si>
  <si>
    <t>P-OFF-F</t>
  </si>
  <si>
    <t xml:space="preserve">  Off-Aqueduct Power Facilities - Capital</t>
  </si>
  <si>
    <t>15-013-O</t>
  </si>
  <si>
    <t>B-16B</t>
  </si>
  <si>
    <t>P-OFF-V</t>
  </si>
  <si>
    <t xml:space="preserve">  Off-Aqueduct Power Facilities - O&amp;M</t>
  </si>
  <si>
    <t xml:space="preserve">  Off-Aqueduct Power Facilities - Total</t>
  </si>
  <si>
    <t>P-ON</t>
  </si>
  <si>
    <t>Transportation Variable Calc Component</t>
  </si>
  <si>
    <t>Variable Redetermination</t>
  </si>
  <si>
    <t>Total Var</t>
  </si>
  <si>
    <t>TOTAL POWER</t>
  </si>
  <si>
    <t>Non-Included Capital Costs</t>
  </si>
  <si>
    <t>FC-O</t>
  </si>
  <si>
    <t>EBE Phase III</t>
  </si>
  <si>
    <t>Subsidence</t>
  </si>
  <si>
    <t>Total FC-O</t>
  </si>
  <si>
    <t xml:space="preserve">FC-S </t>
  </si>
  <si>
    <t>Sisk Dam</t>
  </si>
  <si>
    <t>FC-P</t>
  </si>
  <si>
    <t>FERC Relicensing</t>
  </si>
  <si>
    <t>Total Added Capital Costs</t>
  </si>
  <si>
    <t>Total Future Capital Costs</t>
  </si>
  <si>
    <t>Non-Included O&amp;M Costs</t>
  </si>
  <si>
    <t>F-M-O</t>
  </si>
  <si>
    <t>Quagga Control</t>
  </si>
  <si>
    <t>Total Added O&amp;M Costs</t>
  </si>
  <si>
    <t>Total Future O&amp;M Costs</t>
  </si>
  <si>
    <t xml:space="preserve">Credits  </t>
  </si>
  <si>
    <t>Credits</t>
  </si>
  <si>
    <t>C-EC-O</t>
  </si>
  <si>
    <t>Bond Cover and Interest</t>
  </si>
  <si>
    <t>C-EC-P</t>
  </si>
  <si>
    <t>DC2AB Credit</t>
  </si>
  <si>
    <t>C-P-OFF-F</t>
  </si>
  <si>
    <t>Off-Aqueduct Bond Cover and Interest</t>
  </si>
  <si>
    <t>Credits Grand Total</t>
  </si>
  <si>
    <t xml:space="preserve">TOTAL </t>
  </si>
  <si>
    <t>BDCP</t>
  </si>
  <si>
    <t>BDCP Total</t>
  </si>
  <si>
    <t>Total With BDCP</t>
  </si>
  <si>
    <t>Call Back Option - 50 TAF</t>
  </si>
  <si>
    <t>Delta Capital</t>
  </si>
  <si>
    <t>Delta  Minimum</t>
  </si>
  <si>
    <t>Transportation Capital</t>
  </si>
  <si>
    <t>WSRB Surcharge Capital</t>
  </si>
  <si>
    <t>Transportation Minimum</t>
  </si>
  <si>
    <t>Off Aqueduct O&amp;M</t>
  </si>
  <si>
    <t>Total</t>
  </si>
  <si>
    <t>Call Back Option - 100 TAF</t>
  </si>
  <si>
    <t>Total less variable less BDCP</t>
  </si>
  <si>
    <t xml:space="preserve">FPM 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</si>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</sst>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B43E3"/>
        <bgColor indexed="64"/>
      </patternFill>
    </fill>
    <fill>
      <patternFill patternType="solid">
        <fgColor rgb="FFA162D0"/>
        <bgColor indexed="64"/>
      </patternFill>
    </fill>
    <fill>
      <patternFill patternType="solid">
        <fgColor rgb="FF33F16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2" fillId="2" borderId="0" xfId="0" applyFont="1" applyFill="1"/>
    <xf numFmtId="164" fontId="2" fillId="2" borderId="0" xfId="1" applyNumberFormat="1" applyFont="1" applyFill="1"/>
    <xf numFmtId="0" fontId="2" fillId="0" borderId="0" xfId="0" applyFont="1" applyFill="1"/>
    <xf numFmtId="164" fontId="2" fillId="0" borderId="0" xfId="1" applyNumberFormat="1" applyFont="1" applyFill="1"/>
    <xf numFmtId="0" fontId="3" fillId="0" borderId="0" xfId="0" applyFont="1"/>
    <xf numFmtId="0" fontId="2" fillId="3" borderId="0" xfId="0" applyFont="1" applyFill="1"/>
    <xf numFmtId="164" fontId="2" fillId="3" borderId="0" xfId="1" applyNumberFormat="1" applyFont="1" applyFill="1"/>
    <xf numFmtId="164" fontId="1" fillId="0" borderId="0" xfId="1" applyNumberFormat="1" applyFont="1"/>
    <xf numFmtId="0" fontId="0" fillId="0" borderId="0" xfId="0" applyFont="1"/>
    <xf numFmtId="0" fontId="2" fillId="4" borderId="0" xfId="0" applyFont="1" applyFill="1"/>
    <xf numFmtId="164" fontId="2" fillId="4" borderId="0" xfId="1" applyNumberFormat="1" applyFont="1" applyFill="1"/>
    <xf numFmtId="0" fontId="2" fillId="5" borderId="0" xfId="0" applyFont="1" applyFill="1"/>
    <xf numFmtId="164" fontId="2" fillId="5" borderId="0" xfId="1" applyNumberFormat="1" applyFont="1" applyFill="1"/>
    <xf numFmtId="0" fontId="2" fillId="6" borderId="0" xfId="0" applyFont="1" applyFill="1"/>
    <xf numFmtId="164" fontId="2" fillId="6" borderId="0" xfId="1" applyNumberFormat="1" applyFont="1" applyFill="1"/>
    <xf numFmtId="0" fontId="2" fillId="7" borderId="0" xfId="0" applyFont="1" applyFill="1"/>
    <xf numFmtId="164" fontId="2" fillId="7" borderId="0" xfId="1" applyNumberFormat="1" applyFont="1" applyFill="1"/>
    <xf numFmtId="0" fontId="2" fillId="8" borderId="1" xfId="0" applyFont="1" applyFill="1" applyBorder="1"/>
    <xf numFmtId="164" fontId="2" fillId="8" borderId="1" xfId="1" applyNumberFormat="1" applyFont="1" applyFill="1" applyBorder="1"/>
    <xf numFmtId="165" fontId="2" fillId="8" borderId="1" xfId="3" applyNumberFormat="1" applyFont="1" applyFill="1" applyBorder="1"/>
    <xf numFmtId="0" fontId="2" fillId="9" borderId="0" xfId="0" applyFont="1" applyFill="1"/>
    <xf numFmtId="164" fontId="2" fillId="9" borderId="0" xfId="1" applyNumberFormat="1" applyFont="1" applyFill="1"/>
    <xf numFmtId="0" fontId="0" fillId="10" borderId="0" xfId="0" applyFill="1"/>
    <xf numFmtId="164" fontId="0" fillId="10" borderId="0" xfId="1" applyNumberFormat="1" applyFont="1" applyFill="1"/>
    <xf numFmtId="166" fontId="0" fillId="10" borderId="0" xfId="2" applyNumberFormat="1" applyFont="1" applyFill="1"/>
    <xf numFmtId="166" fontId="0" fillId="0" borderId="0" xfId="2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4" fontId="2" fillId="11" borderId="0" xfId="1" applyNumberFormat="1" applyFont="1" applyFill="1"/>
    <xf numFmtId="164" fontId="0" fillId="11" borderId="0" xfId="1" applyNumberFormat="1" applyFont="1" applyFill="1"/>
    <xf numFmtId="164" fontId="1" fillId="11" borderId="0" xfId="1" applyNumberFormat="1" applyFont="1" applyFill="1"/>
    <xf numFmtId="0" fontId="2" fillId="12" borderId="0" xfId="0" applyFont="1" applyFill="1"/>
    <xf numFmtId="164" fontId="2" fillId="12" borderId="0" xfId="0" applyNumberFormat="1" applyFont="1" applyFill="1"/>
    <xf numFmtId="41" fontId="2" fillId="12" borderId="0" xfId="0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cat>
            <c:numRef>
              <c:f>'FY2015-2035 Budget Proj- v1.1'!$J$2:$AC$2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'FY2015-2035 Budget Proj- v1.1'!$J$60:$AC$60</c:f>
              <c:numCache>
                <c:formatCode>_(* #,##0_);_(* \(#,##0\);_(* "-"??_);_(@_)</c:formatCode>
                <c:ptCount val="20"/>
                <c:pt idx="0">
                  <c:v>518551804.38989997</c:v>
                </c:pt>
                <c:pt idx="1">
                  <c:v>602045464.02302647</c:v>
                </c:pt>
                <c:pt idx="2">
                  <c:v>633783021.8403759</c:v>
                </c:pt>
                <c:pt idx="3">
                  <c:v>660794565.04591525</c:v>
                </c:pt>
                <c:pt idx="4">
                  <c:v>696447082.2599932</c:v>
                </c:pt>
                <c:pt idx="5">
                  <c:v>737298314.74388349</c:v>
                </c:pt>
                <c:pt idx="6">
                  <c:v>780952914.43326366</c:v>
                </c:pt>
                <c:pt idx="7">
                  <c:v>814729655.74581885</c:v>
                </c:pt>
                <c:pt idx="8">
                  <c:v>851469429.83636713</c:v>
                </c:pt>
                <c:pt idx="9">
                  <c:v>904710954.4807992</c:v>
                </c:pt>
                <c:pt idx="10">
                  <c:v>947879102.97089386</c:v>
                </c:pt>
                <c:pt idx="11">
                  <c:v>1000238749.0017755</c:v>
                </c:pt>
                <c:pt idx="12">
                  <c:v>1059395706.2572138</c:v>
                </c:pt>
                <c:pt idx="13">
                  <c:v>1109459576.7519367</c:v>
                </c:pt>
                <c:pt idx="14">
                  <c:v>1152689049.4256122</c:v>
                </c:pt>
                <c:pt idx="15">
                  <c:v>1204666303.7545998</c:v>
                </c:pt>
                <c:pt idx="16">
                  <c:v>1294805804.2910459</c:v>
                </c:pt>
                <c:pt idx="17">
                  <c:v>1376117024.2711697</c:v>
                </c:pt>
                <c:pt idx="18">
                  <c:v>1462988717.670079</c:v>
                </c:pt>
                <c:pt idx="19">
                  <c:v>1556388665.1569118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683648"/>
        <c:axId val="120590720"/>
      </c:areaChart>
      <c:catAx>
        <c:axId val="11268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590720"/>
        <c:crosses val="autoZero"/>
        <c:auto val="1"/>
        <c:lblAlgn val="ctr"/>
        <c:lblOffset val="100"/>
        <c:noMultiLvlLbl val="0"/>
      </c:catAx>
      <c:valAx>
        <c:axId val="12059072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12683648"/>
        <c:crosses val="autoZero"/>
        <c:crossBetween val="midCat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'FY2015-2035 Budget Proj- v1.1'!$D$17</c:f>
              <c:strCache>
                <c:ptCount val="1"/>
                <c:pt idx="0">
                  <c:v>TOTAL CAPITAL</c:v>
                </c:pt>
              </c:strCache>
            </c:strRef>
          </c:tx>
          <c:invertIfNegative val="0"/>
          <c:cat>
            <c:numRef>
              <c:f>'FY2015-2035 Budget Proj- v1.1'!$J$2:$AC$2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'FY2015-2035 Budget Proj- v1.1'!$J$17:$AC$17</c:f>
              <c:numCache>
                <c:formatCode>_(* #,##0_);_(* \(#,##0\);_(* "-"??_);_(@_)</c:formatCode>
                <c:ptCount val="20"/>
                <c:pt idx="0">
                  <c:v>168877762</c:v>
                </c:pt>
                <c:pt idx="1">
                  <c:v>181597163.09460327</c:v>
                </c:pt>
                <c:pt idx="2">
                  <c:v>183866787.43822122</c:v>
                </c:pt>
                <c:pt idx="3">
                  <c:v>179804753.02090138</c:v>
                </c:pt>
                <c:pt idx="4">
                  <c:v>178394369.53753498</c:v>
                </c:pt>
                <c:pt idx="5">
                  <c:v>178023480.3159942</c:v>
                </c:pt>
                <c:pt idx="6">
                  <c:v>175864188.32064873</c:v>
                </c:pt>
                <c:pt idx="7">
                  <c:v>166206741.87962872</c:v>
                </c:pt>
                <c:pt idx="8">
                  <c:v>159206548.79552883</c:v>
                </c:pt>
                <c:pt idx="9">
                  <c:v>159179532.51046982</c:v>
                </c:pt>
                <c:pt idx="10">
                  <c:v>149573020.01084575</c:v>
                </c:pt>
                <c:pt idx="11">
                  <c:v>140946303.36894798</c:v>
                </c:pt>
                <c:pt idx="12">
                  <c:v>136796820.27440122</c:v>
                </c:pt>
                <c:pt idx="13">
                  <c:v>132125096.86131427</c:v>
                </c:pt>
                <c:pt idx="14">
                  <c:v>117303302.11551991</c:v>
                </c:pt>
                <c:pt idx="15">
                  <c:v>100314335.9181457</c:v>
                </c:pt>
                <c:pt idx="16">
                  <c:v>98428314.40105617</c:v>
                </c:pt>
                <c:pt idx="17">
                  <c:v>97243827.556016311</c:v>
                </c:pt>
                <c:pt idx="18">
                  <c:v>95871008.084668994</c:v>
                </c:pt>
                <c:pt idx="19">
                  <c:v>94863585.776715517</c:v>
                </c:pt>
              </c:numCache>
            </c:numRef>
          </c:val>
        </c:ser>
        <c:ser>
          <c:idx val="1"/>
          <c:order val="1"/>
          <c:tx>
            <c:strRef>
              <c:f>'FY2015-2035 Budget Proj- v1.1'!$D$32</c:f>
              <c:strCache>
                <c:ptCount val="1"/>
                <c:pt idx="0">
                  <c:v>TOTAL MINIMUM OMP&amp;R</c:v>
                </c:pt>
              </c:strCache>
            </c:strRef>
          </c:tx>
          <c:invertIfNegative val="0"/>
          <c:cat>
            <c:numRef>
              <c:f>'FY2015-2035 Budget Proj- v1.1'!$J$2:$AC$2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'FY2015-2035 Budget Proj- v1.1'!$J$32:$AC$32</c:f>
              <c:numCache>
                <c:formatCode>_(* #,##0_);_(* \(#,##0\);_(* "-"??_);_(@_)</c:formatCode>
                <c:ptCount val="20"/>
                <c:pt idx="0">
                  <c:v>277814218.5</c:v>
                </c:pt>
                <c:pt idx="1">
                  <c:v>279478299.99125004</c:v>
                </c:pt>
                <c:pt idx="2">
                  <c:v>289371757.56787187</c:v>
                </c:pt>
                <c:pt idx="3">
                  <c:v>305217089.04644239</c:v>
                </c:pt>
                <c:pt idx="4">
                  <c:v>328873732.37146401</c:v>
                </c:pt>
                <c:pt idx="5">
                  <c:v>354317298.05115926</c:v>
                </c:pt>
                <c:pt idx="6">
                  <c:v>376932903.67404658</c:v>
                </c:pt>
                <c:pt idx="7">
                  <c:v>401615894.19694203</c:v>
                </c:pt>
                <c:pt idx="8">
                  <c:v>433272616.85825324</c:v>
                </c:pt>
                <c:pt idx="9">
                  <c:v>467321254.86324215</c:v>
                </c:pt>
                <c:pt idx="10">
                  <c:v>503942724.30300701</c:v>
                </c:pt>
                <c:pt idx="11">
                  <c:v>543331639.10797369</c:v>
                </c:pt>
                <c:pt idx="12">
                  <c:v>585697349.20150793</c:v>
                </c:pt>
                <c:pt idx="13">
                  <c:v>631265057.41183448</c:v>
                </c:pt>
                <c:pt idx="14">
                  <c:v>680277021.12288404</c:v>
                </c:pt>
                <c:pt idx="15">
                  <c:v>732993845.09925807</c:v>
                </c:pt>
                <c:pt idx="16">
                  <c:v>789695872.40965414</c:v>
                </c:pt>
                <c:pt idx="17">
                  <c:v>850684680.89945817</c:v>
                </c:pt>
                <c:pt idx="18">
                  <c:v>916284693.22963095</c:v>
                </c:pt>
                <c:pt idx="19">
                  <c:v>986844909.10852599</c:v>
                </c:pt>
              </c:numCache>
            </c:numRef>
          </c:val>
        </c:ser>
        <c:ser>
          <c:idx val="2"/>
          <c:order val="2"/>
          <c:tx>
            <c:strRef>
              <c:f>'FY2015-2035 Budget Proj- v1.1'!$D$41</c:f>
              <c:strCache>
                <c:ptCount val="1"/>
                <c:pt idx="0">
                  <c:v>TOTAL POWER</c:v>
                </c:pt>
              </c:strCache>
            </c:strRef>
          </c:tx>
          <c:invertIfNegative val="0"/>
          <c:cat>
            <c:numRef>
              <c:f>'FY2015-2035 Budget Proj- v1.1'!$J$2:$AC$2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'FY2015-2035 Budget Proj- v1.1'!$J$41:$AC$41</c:f>
              <c:numCache>
                <c:formatCode>_(* #,##0_);_(* \(#,##0\);_(* "-"??_);_(@_)</c:formatCode>
                <c:ptCount val="20"/>
                <c:pt idx="0">
                  <c:v>107396823.88990001</c:v>
                </c:pt>
                <c:pt idx="1">
                  <c:v>176895710.68378833</c:v>
                </c:pt>
                <c:pt idx="2">
                  <c:v>192815961.02198559</c:v>
                </c:pt>
                <c:pt idx="3">
                  <c:v>205950372.43322822</c:v>
                </c:pt>
                <c:pt idx="4">
                  <c:v>217237074.92972049</c:v>
                </c:pt>
                <c:pt idx="5">
                  <c:v>233728447.66994512</c:v>
                </c:pt>
                <c:pt idx="6">
                  <c:v>256501312.65343857</c:v>
                </c:pt>
                <c:pt idx="7">
                  <c:v>272997811.7570194</c:v>
                </c:pt>
                <c:pt idx="8">
                  <c:v>283586792.85016644</c:v>
                </c:pt>
                <c:pt idx="9">
                  <c:v>301667306.39789689</c:v>
                </c:pt>
                <c:pt idx="10">
                  <c:v>316655051.66653842</c:v>
                </c:pt>
                <c:pt idx="11">
                  <c:v>322485996.07325113</c:v>
                </c:pt>
                <c:pt idx="12">
                  <c:v>328716091.96697468</c:v>
                </c:pt>
                <c:pt idx="13">
                  <c:v>335690354.10928565</c:v>
                </c:pt>
                <c:pt idx="14">
                  <c:v>342279497.78324223</c:v>
                </c:pt>
                <c:pt idx="15">
                  <c:v>349753247.19119811</c:v>
                </c:pt>
                <c:pt idx="16">
                  <c:v>375761644.85360742</c:v>
                </c:pt>
                <c:pt idx="17">
                  <c:v>396438441.2807675</c:v>
                </c:pt>
                <c:pt idx="18">
                  <c:v>418250906.18937331</c:v>
                </c:pt>
                <c:pt idx="19">
                  <c:v>441265909.83801395</c:v>
                </c:pt>
              </c:numCache>
            </c:numRef>
          </c:val>
        </c:ser>
        <c:ser>
          <c:idx val="3"/>
          <c:order val="3"/>
          <c:tx>
            <c:strRef>
              <c:f>'FY2015-2035 Budget Proj- v1.1'!$D$48</c:f>
              <c:strCache>
                <c:ptCount val="1"/>
                <c:pt idx="0">
                  <c:v>Total Future Capital Costs</c:v>
                </c:pt>
              </c:strCache>
            </c:strRef>
          </c:tx>
          <c:invertIfNegative val="0"/>
          <c:cat>
            <c:numRef>
              <c:f>'FY2015-2035 Budget Proj- v1.1'!$J$2:$AC$2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'FY2015-2035 Budget Proj- v1.1'!$J$48:$AC$48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2702485.2759656403</c:v>
                </c:pt>
                <c:pt idx="2">
                  <c:v>5610158.3278969219</c:v>
                </c:pt>
                <c:pt idx="3">
                  <c:v>5966053.1229337323</c:v>
                </c:pt>
                <c:pt idx="4">
                  <c:v>6943143.1610760717</c:v>
                </c:pt>
                <c:pt idx="5">
                  <c:v>5893206.199218411</c:v>
                </c:pt>
                <c:pt idx="6">
                  <c:v>3758547.448751634</c:v>
                </c:pt>
                <c:pt idx="7">
                  <c:v>3917545.9096757397</c:v>
                </c:pt>
                <c:pt idx="8">
                  <c:v>4076544.8705998454</c:v>
                </c:pt>
                <c:pt idx="9">
                  <c:v>4235543.8315239511</c:v>
                </c:pt>
                <c:pt idx="10">
                  <c:v>5070218.2924480569</c:v>
                </c:pt>
                <c:pt idx="11">
                  <c:v>5904892.7533721626</c:v>
                </c:pt>
                <c:pt idx="12">
                  <c:v>6739567.2142962692</c:v>
                </c:pt>
                <c:pt idx="13">
                  <c:v>7574241.6752203749</c:v>
                </c:pt>
                <c:pt idx="14">
                  <c:v>8408916.1361444816</c:v>
                </c:pt>
                <c:pt idx="15">
                  <c:v>9243590.5970685855</c:v>
                </c:pt>
                <c:pt idx="16">
                  <c:v>10078265.057992691</c:v>
                </c:pt>
                <c:pt idx="17">
                  <c:v>10912939.518916797</c:v>
                </c:pt>
                <c:pt idx="18">
                  <c:v>11747613.979840901</c:v>
                </c:pt>
                <c:pt idx="19">
                  <c:v>12582288.440765006</c:v>
                </c:pt>
              </c:numCache>
            </c:numRef>
          </c:val>
        </c:ser>
        <c:ser>
          <c:idx val="4"/>
          <c:order val="4"/>
          <c:tx>
            <c:strRef>
              <c:f>'FY2015-2035 Budget Proj- v1.1'!$D$52</c:f>
              <c:strCache>
                <c:ptCount val="1"/>
                <c:pt idx="0">
                  <c:v>Total Future O&amp;M Costs</c:v>
                </c:pt>
              </c:strCache>
            </c:strRef>
          </c:tx>
          <c:invertIfNegative val="0"/>
          <c:cat>
            <c:numRef>
              <c:f>'FY2015-2035 Budget Proj- v1.1'!$J$2:$AC$2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'FY2015-2035 Budget Proj- v1.1'!$J$52:$AC$52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1885196.0715000001</c:v>
                </c:pt>
                <c:pt idx="7">
                  <c:v>3770392.1430000002</c:v>
                </c:pt>
                <c:pt idx="8">
                  <c:v>3770392.1430000002</c:v>
                </c:pt>
                <c:pt idx="9">
                  <c:v>3770392.1430000002</c:v>
                </c:pt>
                <c:pt idx="10">
                  <c:v>3770392.1430000002</c:v>
                </c:pt>
                <c:pt idx="11">
                  <c:v>15970392.142999999</c:v>
                </c:pt>
                <c:pt idx="12">
                  <c:v>28170392.142999999</c:v>
                </c:pt>
                <c:pt idx="13">
                  <c:v>28170392.142999999</c:v>
                </c:pt>
                <c:pt idx="14">
                  <c:v>28170392.142999999</c:v>
                </c:pt>
                <c:pt idx="15">
                  <c:v>28170392.447999999</c:v>
                </c:pt>
                <c:pt idx="16">
                  <c:v>28170393.057999998</c:v>
                </c:pt>
                <c:pt idx="17">
                  <c:v>28170393.667999998</c:v>
                </c:pt>
                <c:pt idx="18">
                  <c:v>28170394.277999997</c:v>
                </c:pt>
                <c:pt idx="19">
                  <c:v>28170394.887999997</c:v>
                </c:pt>
              </c:numCache>
            </c:numRef>
          </c:val>
        </c:ser>
        <c:ser>
          <c:idx val="5"/>
          <c:order val="5"/>
          <c:tx>
            <c:strRef>
              <c:f>'FY2015-2035 Budget Proj- v1.1'!$D$58</c:f>
              <c:strCache>
                <c:ptCount val="1"/>
                <c:pt idx="0">
                  <c:v>Credits Grand Total</c:v>
                </c:pt>
              </c:strCache>
            </c:strRef>
          </c:tx>
          <c:invertIfNegative val="0"/>
          <c:cat>
            <c:numRef>
              <c:f>'FY2015-2035 Budget Proj- v1.1'!$J$2:$AC$2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'FY2015-2035 Budget Proj- v1.1'!$J$58:$AC$58</c:f>
              <c:numCache>
                <c:formatCode>_(* #,##0_);_(* \(#,##0\);_(* "-"??_);_(@_)</c:formatCode>
                <c:ptCount val="20"/>
                <c:pt idx="0">
                  <c:v>-35537000</c:v>
                </c:pt>
                <c:pt idx="1">
                  <c:v>-38628195.022580869</c:v>
                </c:pt>
                <c:pt idx="2">
                  <c:v>-37881642.515599683</c:v>
                </c:pt>
                <c:pt idx="3">
                  <c:v>-36143702.577590436</c:v>
                </c:pt>
                <c:pt idx="4">
                  <c:v>-35001237.739802346</c:v>
                </c:pt>
                <c:pt idx="5">
                  <c:v>-34664117.492433541</c:v>
                </c:pt>
                <c:pt idx="6">
                  <c:v>-33989233.735121854</c:v>
                </c:pt>
                <c:pt idx="7">
                  <c:v>-33778730.140446976</c:v>
                </c:pt>
                <c:pt idx="8">
                  <c:v>-32443465.681181259</c:v>
                </c:pt>
                <c:pt idx="9">
                  <c:v>-31463075.265333503</c:v>
                </c:pt>
                <c:pt idx="10">
                  <c:v>-31132303.444945484</c:v>
                </c:pt>
                <c:pt idx="11">
                  <c:v>-28400474.444769505</c:v>
                </c:pt>
                <c:pt idx="12">
                  <c:v>-26724514.542966139</c:v>
                </c:pt>
                <c:pt idx="13">
                  <c:v>-25365565.448718064</c:v>
                </c:pt>
                <c:pt idx="14">
                  <c:v>-23750079.875178173</c:v>
                </c:pt>
                <c:pt idx="15">
                  <c:v>-15809107.499070661</c:v>
                </c:pt>
                <c:pt idx="16">
                  <c:v>-7328685.4892645162</c:v>
                </c:pt>
                <c:pt idx="17">
                  <c:v>-7333258.6519891052</c:v>
                </c:pt>
                <c:pt idx="18">
                  <c:v>-7335898.0914351176</c:v>
                </c:pt>
                <c:pt idx="19">
                  <c:v>-7338422.8951084455</c:v>
                </c:pt>
              </c:numCache>
            </c:numRef>
          </c:val>
        </c:ser>
        <c:ser>
          <c:idx val="6"/>
          <c:order val="6"/>
          <c:tx>
            <c:strRef>
              <c:f>'FY2015-2035 Budget Proj- v1.1'!$D$67</c:f>
              <c:strCache>
                <c:ptCount val="1"/>
                <c:pt idx="0">
                  <c:v>BDCP Total</c:v>
                </c:pt>
              </c:strCache>
            </c:strRef>
          </c:tx>
          <c:invertIfNegative val="0"/>
          <c:val>
            <c:numRef>
              <c:f>'FY2015-2035 Budget Proj- v1.1'!$J$67:$AC$67</c:f>
              <c:numCache>
                <c:formatCode>_(* #,##0_);_(* \(#,##0\);_(* "-"??_);_(@_)</c:formatCode>
                <c:ptCount val="20"/>
                <c:pt idx="0">
                  <c:v>-13830</c:v>
                </c:pt>
                <c:pt idx="1">
                  <c:v>9136477.1976806596</c:v>
                </c:pt>
                <c:pt idx="2">
                  <c:v>17349650.017777313</c:v>
                </c:pt>
                <c:pt idx="3">
                  <c:v>30284870.793603137</c:v>
                </c:pt>
                <c:pt idx="4">
                  <c:v>58284502.832879663</c:v>
                </c:pt>
                <c:pt idx="5">
                  <c:v>101693578.77156112</c:v>
                </c:pt>
                <c:pt idx="6">
                  <c:v>152519016.94993451</c:v>
                </c:pt>
                <c:pt idx="7">
                  <c:v>206573487.534821</c:v>
                </c:pt>
                <c:pt idx="8">
                  <c:v>256331208.38851476</c:v>
                </c:pt>
                <c:pt idx="9">
                  <c:v>298682063.9263913</c:v>
                </c:pt>
                <c:pt idx="10">
                  <c:v>340679049.2931807</c:v>
                </c:pt>
                <c:pt idx="11">
                  <c:v>383806691.83477318</c:v>
                </c:pt>
                <c:pt idx="12">
                  <c:v>420118717.18110377</c:v>
                </c:pt>
                <c:pt idx="13">
                  <c:v>442961846.89851063</c:v>
                </c:pt>
                <c:pt idx="14">
                  <c:v>453433572.53610706</c:v>
                </c:pt>
                <c:pt idx="15">
                  <c:v>456319894.08838779</c:v>
                </c:pt>
                <c:pt idx="16">
                  <c:v>456931543.42380708</c:v>
                </c:pt>
                <c:pt idx="17">
                  <c:v>457670392.40446937</c:v>
                </c:pt>
                <c:pt idx="18">
                  <c:v>458489717.14091921</c:v>
                </c:pt>
                <c:pt idx="19">
                  <c:v>459243399.60421216</c:v>
                </c:pt>
              </c:numCache>
            </c:numRef>
          </c:val>
        </c:ser>
        <c:ser>
          <c:idx val="7"/>
          <c:order val="7"/>
          <c:tx>
            <c:v>Variable Power</c:v>
          </c:tx>
          <c:invertIfNegative val="0"/>
          <c:val>
            <c:numRef>
              <c:f>[1]figures1!$N$4:$N$23</c:f>
              <c:numCache>
                <c:formatCode>General</c:formatCode>
                <c:ptCount val="20"/>
                <c:pt idx="0">
                  <c:v>159379196.22981274</c:v>
                </c:pt>
                <c:pt idx="1">
                  <c:v>167275407.72878832</c:v>
                </c:pt>
                <c:pt idx="2">
                  <c:v>186968989.05698559</c:v>
                </c:pt>
                <c:pt idx="3">
                  <c:v>203553302.87822822</c:v>
                </c:pt>
                <c:pt idx="4">
                  <c:v>214658547.39472049</c:v>
                </c:pt>
                <c:pt idx="5">
                  <c:v>230302954.78994513</c:v>
                </c:pt>
                <c:pt idx="6">
                  <c:v>252525600.10343856</c:v>
                </c:pt>
                <c:pt idx="7">
                  <c:v>269647912.23701942</c:v>
                </c:pt>
                <c:pt idx="8">
                  <c:v>281110430.14016646</c:v>
                </c:pt>
                <c:pt idx="9">
                  <c:v>300436821.34789687</c:v>
                </c:pt>
                <c:pt idx="10">
                  <c:v>316271389.02653843</c:v>
                </c:pt>
                <c:pt idx="11">
                  <c:v>321956175.2232511</c:v>
                </c:pt>
                <c:pt idx="12">
                  <c:v>328183474.34697467</c:v>
                </c:pt>
                <c:pt idx="13">
                  <c:v>335261059.60928565</c:v>
                </c:pt>
                <c:pt idx="14">
                  <c:v>341999109.88824224</c:v>
                </c:pt>
                <c:pt idx="15">
                  <c:v>349619903.52119809</c:v>
                </c:pt>
                <c:pt idx="16">
                  <c:v>375625842.4936074</c:v>
                </c:pt>
                <c:pt idx="17">
                  <c:v>396301487.89576751</c:v>
                </c:pt>
                <c:pt idx="18">
                  <c:v>418115186.81937331</c:v>
                </c:pt>
                <c:pt idx="19">
                  <c:v>441129581.36301392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574336"/>
        <c:axId val="144575872"/>
      </c:barChart>
      <c:catAx>
        <c:axId val="14457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575872"/>
        <c:crosses val="autoZero"/>
        <c:auto val="1"/>
        <c:lblAlgn val="ctr"/>
        <c:lblOffset val="100"/>
        <c:noMultiLvlLbl val="0"/>
      </c:catAx>
      <c:valAx>
        <c:axId val="14457587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44574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549089</xdr:colOff>
      <xdr:row>99</xdr:row>
      <xdr:rowOff>45944</xdr:rowOff>
    </xdr:from>
    <xdr:to>
      <xdr:col>24</xdr:col>
      <xdr:colOff>22413</xdr:colOff>
      <xdr:row>113</xdr:row>
      <xdr:rowOff>122144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925284</xdr:colOff>
      <xdr:row>97</xdr:row>
      <xdr:rowOff>169206</xdr:rowOff>
    </xdr:from>
    <xdr:to>
      <xdr:col>33</xdr:col>
      <xdr:colOff>253733</xdr:colOff>
      <xdr:row>118</xdr:row>
      <xdr:rowOff>156882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7574\Local%20Settings\Temp\FY%202015-2035%20Base%20with%202015%202016%20soc_Version1.1_2015_1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FOBUDGAUS/Budget/FY2017%20&amp;%20FY2018%20Budget/Proposed%20&amp;%20Final/models/FPM%20-%20v774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Revd v 2016 Initial"/>
      <sheetName val="2015 Revd v 2016 Initial (2) CY"/>
      <sheetName val="2015 Revd v 2016 Initial (2) FY"/>
      <sheetName val="Notes"/>
      <sheetName val="FY2015-2035 Budget Proj- v1.1"/>
      <sheetName val="figures1"/>
      <sheetName val="figures 2"/>
    </sheetNames>
    <sheetDataSet>
      <sheetData sheetId="0"/>
      <sheetData sheetId="1"/>
      <sheetData sheetId="2"/>
      <sheetData sheetId="3"/>
      <sheetData sheetId="4">
        <row r="2">
          <cell r="J2">
            <v>2016</v>
          </cell>
        </row>
      </sheetData>
      <sheetData sheetId="5">
        <row r="4">
          <cell r="N4">
            <v>159379196.22981274</v>
          </cell>
        </row>
        <row r="5">
          <cell r="N5">
            <v>167275407.72878832</v>
          </cell>
        </row>
        <row r="6">
          <cell r="N6">
            <v>186968989.05698559</v>
          </cell>
        </row>
        <row r="7">
          <cell r="N7">
            <v>203553302.87822822</v>
          </cell>
        </row>
        <row r="8">
          <cell r="N8">
            <v>214658547.39472049</v>
          </cell>
        </row>
        <row r="9">
          <cell r="N9">
            <v>230302954.78994513</v>
          </cell>
        </row>
        <row r="10">
          <cell r="N10">
            <v>252525600.10343856</v>
          </cell>
        </row>
        <row r="11">
          <cell r="N11">
            <v>269647912.23701942</v>
          </cell>
        </row>
        <row r="12">
          <cell r="N12">
            <v>281110430.14016646</v>
          </cell>
        </row>
        <row r="13">
          <cell r="N13">
            <v>300436821.34789687</v>
          </cell>
        </row>
        <row r="14">
          <cell r="N14">
            <v>316271389.02653843</v>
          </cell>
        </row>
        <row r="15">
          <cell r="N15">
            <v>321956175.2232511</v>
          </cell>
        </row>
        <row r="16">
          <cell r="N16">
            <v>328183474.34697467</v>
          </cell>
        </row>
        <row r="17">
          <cell r="N17">
            <v>335261059.60928565</v>
          </cell>
        </row>
        <row r="18">
          <cell r="N18">
            <v>341999109.88824224</v>
          </cell>
        </row>
        <row r="19">
          <cell r="N19">
            <v>349619903.52119809</v>
          </cell>
        </row>
        <row r="20">
          <cell r="N20">
            <v>375625842.4936074</v>
          </cell>
        </row>
        <row r="21">
          <cell r="N21">
            <v>396301487.89576751</v>
          </cell>
        </row>
        <row r="22">
          <cell r="N22">
            <v>418115186.81937331</v>
          </cell>
        </row>
        <row r="23">
          <cell r="N23">
            <v>441129581.36301392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FP"/>
      <sheetName val="Chart_Reserves"/>
      <sheetName val="Chart_Reserves _letter"/>
      <sheetName val="PPT_Rates"/>
      <sheetName val="Chart_MWD"/>
      <sheetName val="Chart_Rates"/>
      <sheetName val="Update Procedure"/>
      <sheetName val="Overview"/>
      <sheetName val="CIP Funding Overview"/>
      <sheetName val="Funds"/>
      <sheetName val="Funds Overview"/>
      <sheetName val="Control"/>
      <sheetName val="CHECKS"/>
      <sheetName val="Reserves_Cash"/>
      <sheetName val="Reserves_ModA"/>
      <sheetName val="CurrentYear"/>
      <sheetName val="Solved Rates"/>
      <sheetName val="Rates"/>
      <sheetName val="SetRates"/>
      <sheetName val="Rate Elements"/>
      <sheetName val="Table_Proof of Rev"/>
      <sheetName val="LRP Rate"/>
      <sheetName val="Avg Rates"/>
      <sheetName val="Interest Check"/>
      <sheetName val="Table_Funds_Yr1"/>
      <sheetName val="Table_Funds_Yr2"/>
      <sheetName val="Table_Sources&amp;Uses"/>
      <sheetName val="Table_Debt Service"/>
      <sheetName val="Programs"/>
      <sheetName val="Table_MinMax Check"/>
      <sheetName val="MinMaxReserve"/>
      <sheetName val="Table_MinMax"/>
      <sheetName val="MinMaxBalance"/>
      <sheetName val="RevenueReq_Forecast"/>
      <sheetName val="RevenueReq_Final"/>
      <sheetName val="Revenue_Forecast"/>
      <sheetName val="Revenue_Final"/>
      <sheetName val="Fixed Charges_Month"/>
      <sheetName val="Revenue_Month"/>
      <sheetName val="CIP_Funding"/>
      <sheetName val="NewFixedDebt"/>
      <sheetName val="NewVarDebt"/>
      <sheetName val="CIPFin"/>
      <sheetName val="DebtSummary"/>
      <sheetName val="Equity2"/>
      <sheetName val="BGT_Table_Funds_Yr1"/>
      <sheetName val="BGT_Table_Funds_Yr2"/>
      <sheetName val="BGT_Table_Sources&amp;Uses"/>
      <sheetName val="BGT_Table_CIP"/>
      <sheetName val="BGT_Cost&amp;Rev"/>
      <sheetName val="BGT_Table_Rates"/>
      <sheetName val="Table_Rates_change"/>
      <sheetName val="BGT_Other"/>
      <sheetName val="Table_OS"/>
      <sheetName val="Table_Coverages"/>
      <sheetName val="Table_Rev_Req"/>
      <sheetName val="Small Hydro Power"/>
      <sheetName val="Treament"/>
      <sheetName val="Lib_Sales"/>
      <sheetName val="Lib_Debt"/>
      <sheetName val="Lib_Misc_Rev"/>
      <sheetName val="Lib_Misc Debt"/>
      <sheetName val="PTax"/>
      <sheetName val="Lib_R&amp;R"/>
      <sheetName val="Lib_CIP"/>
      <sheetName val="Lib_CVWD"/>
      <sheetName val="Lib_OPEB"/>
      <sheetName val="Lib_BABs"/>
      <sheetName val="Lib_SWP"/>
      <sheetName val="Lib_SWP FY2015 &amp; FY2016 Budget"/>
      <sheetName val="Lib_SWP Change"/>
      <sheetName val="Lib_O&amp;M"/>
      <sheetName val="Lib_DepartmentalCosts"/>
      <sheetName val="Lib_NBV"/>
      <sheetName val="Lib_DM"/>
      <sheetName val="Lib_CFS"/>
      <sheetName val="Lib_EngFactors"/>
      <sheetName val="COS_Index"/>
      <sheetName val="COS Engine"/>
      <sheetName val="COS_Projections"/>
      <sheetName val="COS_EngFactors"/>
      <sheetName val="COS_RevReqFunctAlloc"/>
      <sheetName val="COS_Class1"/>
      <sheetName val="COS_Class2"/>
      <sheetName val="COS_Class3"/>
      <sheetName val="COS_Class4"/>
      <sheetName val="COS_Class5"/>
      <sheetName val="COS_Class6"/>
      <sheetName val="COS_Class7"/>
      <sheetName val="COS_Class8"/>
      <sheetName val="COS_Class9"/>
      <sheetName val="COS_Class10"/>
      <sheetName val="COS_Class11"/>
      <sheetName val="COS_Class12"/>
      <sheetName val="COS_Class13"/>
      <sheetName val="COS_Class14"/>
      <sheetName val="COS_Class15"/>
      <sheetName val="COS_Class16"/>
      <sheetName val="COS_Class17"/>
      <sheetName val="COS_Class18"/>
      <sheetName val="COS_Class19"/>
      <sheetName val="COS_Class20"/>
      <sheetName val="COS_Class21"/>
      <sheetName val="COS_Class22"/>
      <sheetName val="COS_Class23"/>
      <sheetName val="COS_Class24"/>
      <sheetName val="COS_ClassSumByLineItem"/>
      <sheetName val="COS_A&amp;GClass%"/>
      <sheetName val="COS_A&amp;GFunct%"/>
      <sheetName val="COS_ClassSumByFunct"/>
      <sheetName val="COS_AllocatedCosts"/>
      <sheetName val="COS_ScheduleB-2"/>
      <sheetName val="COS_ScheduleB-3"/>
      <sheetName val="COS_ScheduleB-5"/>
      <sheetName val="COS_ScheduleB-6"/>
      <sheetName val="COS_ScheduleB-7"/>
      <sheetName val="VCM_FY_Accrual"/>
      <sheetName val="VCM_CY_Accrual"/>
      <sheetName val="VCM_FY_Cash"/>
      <sheetName val="VCM_Programs-CR_FY_Accrual"/>
      <sheetName val="VCM_Programs-NC_FY_Accrual"/>
      <sheetName val="VCM_Programs-IB_FY_Accrual"/>
      <sheetName val="Lookup_Charts_New"/>
      <sheetName val="Lookup_Charts_New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74">
          <cell r="W174">
            <v>434770056.29423821</v>
          </cell>
          <cell r="X174">
            <v>446814032.78339034</v>
          </cell>
          <cell r="Y174">
            <v>457241262.16768718</v>
          </cell>
          <cell r="Z174">
            <v>481788534.8652727</v>
          </cell>
          <cell r="AA174">
            <v>506995359.95393836</v>
          </cell>
          <cell r="AB174">
            <v>528427314.32982486</v>
          </cell>
          <cell r="AC174">
            <v>545081743.50879955</v>
          </cell>
          <cell r="AD174">
            <v>570358999.69620061</v>
          </cell>
          <cell r="AE174">
            <v>604274133.13290274</v>
          </cell>
          <cell r="AF174">
            <v>631607713.94435549</v>
          </cell>
          <cell r="AG174">
            <v>678282573.7785244</v>
          </cell>
          <cell r="AH174">
            <v>731212231.91023934</v>
          </cell>
          <cell r="AI174">
            <v>774198517.14265108</v>
          </cell>
          <cell r="AJ174">
            <v>810689939.53737032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C@AB%20Cr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0"/>
  <sheetViews>
    <sheetView tabSelected="1" zoomScale="70" zoomScaleNormal="70" workbookViewId="0">
      <pane ySplit="948" topLeftCell="A67" activePane="bottomLeft"/>
      <selection activeCell="J1" sqref="H1:J1048576"/>
      <selection pane="bottomLeft" activeCell="D91" sqref="D91"/>
    </sheetView>
  </sheetViews>
  <sheetFormatPr defaultRowHeight="14.4" x14ac:dyDescent="0.3"/>
  <cols>
    <col min="2" max="2" width="9.21875" hidden="1" customWidth="1"/>
    <col min="3" max="3" width="19.21875" bestFit="1" customWidth="1"/>
    <col min="4" max="4" width="39.21875" bestFit="1" customWidth="1"/>
    <col min="5" max="5" width="14.21875" hidden="1" customWidth="1"/>
    <col min="6" max="6" width="23.77734375" hidden="1" customWidth="1"/>
    <col min="7" max="7" width="9.21875" hidden="1" customWidth="1"/>
    <col min="8" max="10" width="2.109375" customWidth="1"/>
    <col min="11" max="26" width="15.21875" bestFit="1" customWidth="1"/>
    <col min="27" max="27" width="14.21875" bestFit="1" customWidth="1"/>
    <col min="28" max="29" width="15.21875" bestFit="1" customWidth="1"/>
  </cols>
  <sheetData>
    <row r="1" spans="1:29" ht="14.55" x14ac:dyDescent="0.35">
      <c r="A1" t="s">
        <v>0</v>
      </c>
      <c r="J1" t="s">
        <v>1</v>
      </c>
      <c r="K1" t="s">
        <v>2</v>
      </c>
      <c r="L1" t="s">
        <v>2</v>
      </c>
      <c r="M1" t="s">
        <v>3</v>
      </c>
      <c r="N1" t="s">
        <v>3</v>
      </c>
      <c r="O1" t="s">
        <v>3</v>
      </c>
      <c r="P1" t="s">
        <v>3</v>
      </c>
      <c r="Q1" t="s">
        <v>3</v>
      </c>
      <c r="R1" t="s">
        <v>3</v>
      </c>
      <c r="S1" t="s">
        <v>3</v>
      </c>
      <c r="T1" t="s">
        <v>3</v>
      </c>
      <c r="U1" t="s">
        <v>3</v>
      </c>
      <c r="V1" t="s">
        <v>3</v>
      </c>
      <c r="W1" t="s">
        <v>3</v>
      </c>
      <c r="X1" t="s">
        <v>3</v>
      </c>
      <c r="Y1" t="s">
        <v>3</v>
      </c>
      <c r="Z1" t="s">
        <v>3</v>
      </c>
      <c r="AA1" t="s">
        <v>3</v>
      </c>
      <c r="AB1" t="s">
        <v>3</v>
      </c>
      <c r="AC1" t="s">
        <v>3</v>
      </c>
    </row>
    <row r="2" spans="1:29" ht="14.55" x14ac:dyDescent="0.35">
      <c r="B2" t="s">
        <v>4</v>
      </c>
      <c r="C2" t="s">
        <v>5</v>
      </c>
      <c r="E2" t="s">
        <v>6</v>
      </c>
      <c r="G2">
        <v>2015</v>
      </c>
      <c r="H2" t="s">
        <v>7</v>
      </c>
      <c r="I2" t="s">
        <v>8</v>
      </c>
      <c r="J2">
        <v>2016</v>
      </c>
      <c r="K2">
        <v>2017</v>
      </c>
      <c r="L2">
        <v>2018</v>
      </c>
      <c r="M2">
        <v>2019</v>
      </c>
      <c r="N2">
        <v>2020</v>
      </c>
      <c r="O2">
        <v>2021</v>
      </c>
      <c r="P2">
        <v>2022</v>
      </c>
      <c r="Q2">
        <v>2023</v>
      </c>
      <c r="R2">
        <v>2024</v>
      </c>
      <c r="S2">
        <v>2025</v>
      </c>
      <c r="T2">
        <v>2026</v>
      </c>
      <c r="U2">
        <v>2027</v>
      </c>
      <c r="V2">
        <v>2028</v>
      </c>
      <c r="W2">
        <v>2029</v>
      </c>
      <c r="X2">
        <v>2030</v>
      </c>
      <c r="Y2">
        <v>2031</v>
      </c>
      <c r="Z2">
        <v>2032</v>
      </c>
      <c r="AA2">
        <v>2033</v>
      </c>
      <c r="AB2">
        <v>2034</v>
      </c>
      <c r="AC2">
        <v>2035</v>
      </c>
    </row>
    <row r="4" spans="1:29" ht="14.55" x14ac:dyDescent="0.35">
      <c r="C4" t="s">
        <v>9</v>
      </c>
      <c r="D4" t="s">
        <v>10</v>
      </c>
      <c r="E4" t="s">
        <v>11</v>
      </c>
      <c r="F4" t="s">
        <v>12</v>
      </c>
      <c r="G4" s="1"/>
      <c r="H4" s="1"/>
      <c r="I4" s="1"/>
      <c r="J4" s="1"/>
      <c r="K4" s="1">
        <v>45263077.5</v>
      </c>
      <c r="L4" s="1">
        <v>45264320</v>
      </c>
      <c r="M4" s="1">
        <v>45264320</v>
      </c>
      <c r="N4" s="1">
        <v>45264320</v>
      </c>
      <c r="O4" s="1">
        <v>45264320</v>
      </c>
      <c r="P4" s="1">
        <v>45264320</v>
      </c>
      <c r="Q4" s="1">
        <v>45264320</v>
      </c>
      <c r="R4" s="1">
        <v>45264320</v>
      </c>
      <c r="S4" s="1">
        <v>45264320</v>
      </c>
      <c r="T4" s="1">
        <v>45264320</v>
      </c>
      <c r="U4" s="1">
        <v>45264320</v>
      </c>
      <c r="V4" s="1">
        <v>45264320</v>
      </c>
      <c r="W4" s="1">
        <v>45264320</v>
      </c>
      <c r="X4" s="1">
        <v>45264320</v>
      </c>
      <c r="Y4" s="1">
        <v>45264320</v>
      </c>
      <c r="Z4" s="1">
        <v>45264320</v>
      </c>
      <c r="AA4" s="1">
        <v>45264320</v>
      </c>
      <c r="AB4" s="1">
        <v>45264320</v>
      </c>
      <c r="AC4" s="1">
        <v>45264320</v>
      </c>
    </row>
    <row r="5" spans="1:29" ht="14.55" x14ac:dyDescent="0.35">
      <c r="C5" t="s">
        <v>9</v>
      </c>
      <c r="D5" t="s">
        <v>13</v>
      </c>
      <c r="E5" t="s">
        <v>11</v>
      </c>
      <c r="G5" s="1"/>
      <c r="H5" s="1"/>
      <c r="I5" s="1"/>
      <c r="J5" s="1"/>
      <c r="K5" s="1">
        <v>-6144436</v>
      </c>
      <c r="L5" s="1">
        <v>-6144436</v>
      </c>
      <c r="M5" s="1">
        <v>-6144436</v>
      </c>
      <c r="N5" s="1">
        <v>-6144436</v>
      </c>
      <c r="O5" s="1">
        <v>-6144436</v>
      </c>
      <c r="P5" s="1">
        <v>-6144436</v>
      </c>
      <c r="Q5" s="1">
        <v>-6144436</v>
      </c>
      <c r="R5" s="1">
        <v>-6144436</v>
      </c>
      <c r="S5" s="1">
        <v>-6144436</v>
      </c>
      <c r="T5" s="1">
        <v>-6144436</v>
      </c>
      <c r="U5" s="1">
        <v>-6144436</v>
      </c>
      <c r="V5" s="1">
        <v>-6144436</v>
      </c>
      <c r="W5" s="1">
        <v>-6144436</v>
      </c>
      <c r="X5" s="1">
        <v>-6144436</v>
      </c>
      <c r="Y5" s="1">
        <v>-6144436</v>
      </c>
      <c r="Z5" s="1">
        <v>-6144436</v>
      </c>
      <c r="AA5" s="1">
        <v>-6144436</v>
      </c>
      <c r="AB5" s="1">
        <v>-6144436</v>
      </c>
      <c r="AC5" s="1">
        <v>-6144436</v>
      </c>
    </row>
    <row r="6" spans="1:29" s="2" customFormat="1" ht="14.55" x14ac:dyDescent="0.35">
      <c r="C6" s="2" t="s">
        <v>9</v>
      </c>
      <c r="D6" s="2" t="s">
        <v>14</v>
      </c>
      <c r="G6" s="3"/>
      <c r="H6" s="3">
        <v>25444916</v>
      </c>
      <c r="I6" s="3">
        <v>22071998.851815</v>
      </c>
      <c r="J6" s="3">
        <v>33967617</v>
      </c>
      <c r="K6" s="32">
        <f t="shared" ref="K6:AC6" si="0">SUM(K4:K5)</f>
        <v>39118641.5</v>
      </c>
      <c r="L6" s="3">
        <f t="shared" si="0"/>
        <v>39119884</v>
      </c>
      <c r="M6" s="3">
        <f t="shared" si="0"/>
        <v>39119884</v>
      </c>
      <c r="N6" s="3">
        <f t="shared" si="0"/>
        <v>39119884</v>
      </c>
      <c r="O6" s="3">
        <f t="shared" si="0"/>
        <v>39119884</v>
      </c>
      <c r="P6" s="3">
        <f t="shared" si="0"/>
        <v>39119884</v>
      </c>
      <c r="Q6" s="3">
        <f t="shared" si="0"/>
        <v>39119884</v>
      </c>
      <c r="R6" s="3">
        <f t="shared" si="0"/>
        <v>39119884</v>
      </c>
      <c r="S6" s="3">
        <f t="shared" si="0"/>
        <v>39119884</v>
      </c>
      <c r="T6" s="3">
        <f t="shared" si="0"/>
        <v>39119884</v>
      </c>
      <c r="U6" s="3">
        <f t="shared" si="0"/>
        <v>39119884</v>
      </c>
      <c r="V6" s="3">
        <f t="shared" si="0"/>
        <v>39119884</v>
      </c>
      <c r="W6" s="3">
        <f t="shared" si="0"/>
        <v>39119884</v>
      </c>
      <c r="X6" s="3">
        <f t="shared" si="0"/>
        <v>39119884</v>
      </c>
      <c r="Y6" s="3">
        <f t="shared" si="0"/>
        <v>39119884</v>
      </c>
      <c r="Z6" s="3">
        <f t="shared" si="0"/>
        <v>39119884</v>
      </c>
      <c r="AA6" s="3">
        <f t="shared" si="0"/>
        <v>39119884</v>
      </c>
      <c r="AB6" s="3">
        <f t="shared" si="0"/>
        <v>39119884</v>
      </c>
      <c r="AC6" s="3">
        <f t="shared" si="0"/>
        <v>39119884</v>
      </c>
    </row>
    <row r="7" spans="1:29" ht="14.55" x14ac:dyDescent="0.35"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4.55" x14ac:dyDescent="0.35">
      <c r="C8" t="s">
        <v>15</v>
      </c>
      <c r="D8" t="s">
        <v>16</v>
      </c>
      <c r="E8" t="s">
        <v>17</v>
      </c>
      <c r="F8" t="s">
        <v>18</v>
      </c>
      <c r="G8" s="1"/>
      <c r="H8" s="1"/>
      <c r="I8" s="1"/>
      <c r="J8" s="1"/>
      <c r="K8" s="1">
        <v>71436599.025000006</v>
      </c>
      <c r="L8" s="1">
        <v>76089791.38499999</v>
      </c>
      <c r="M8" s="1">
        <v>73622793.670000002</v>
      </c>
      <c r="N8" s="1">
        <v>72610183.810000002</v>
      </c>
      <c r="O8" s="1">
        <v>73557543.25</v>
      </c>
      <c r="P8" s="1">
        <v>72427953.495000005</v>
      </c>
      <c r="Q8" s="1">
        <v>70670955.245000005</v>
      </c>
      <c r="R8" s="1">
        <v>70370091.439999998</v>
      </c>
      <c r="S8" s="1">
        <v>69994387.794999987</v>
      </c>
      <c r="T8" s="1">
        <v>69536269.474999994</v>
      </c>
      <c r="U8" s="1">
        <v>68865397.465000004</v>
      </c>
      <c r="V8" s="1">
        <v>68286542.814999998</v>
      </c>
      <c r="W8" s="1">
        <v>67617942.289999992</v>
      </c>
      <c r="X8" s="1">
        <v>66539409.310000002</v>
      </c>
      <c r="Y8" s="1">
        <v>64391778.754999995</v>
      </c>
      <c r="Z8" s="1">
        <v>62533629.060000002</v>
      </c>
      <c r="AA8" s="1">
        <v>61380276.284999996</v>
      </c>
      <c r="AB8" s="1">
        <v>60040718.724999994</v>
      </c>
      <c r="AC8" s="1">
        <v>59074586.920000002</v>
      </c>
    </row>
    <row r="9" spans="1:29" ht="14.55" x14ac:dyDescent="0.35">
      <c r="C9" t="s">
        <v>15</v>
      </c>
      <c r="D9" t="s">
        <v>13</v>
      </c>
      <c r="E9" t="s">
        <v>19</v>
      </c>
      <c r="G9" s="1"/>
      <c r="H9" s="1"/>
      <c r="I9" s="1"/>
      <c r="J9" s="1"/>
      <c r="K9" s="1">
        <v>-12920290</v>
      </c>
      <c r="L9" s="1">
        <v>-12920290</v>
      </c>
      <c r="M9" s="1">
        <v>-12920290</v>
      </c>
      <c r="N9" s="1">
        <v>-12920290</v>
      </c>
      <c r="O9" s="1">
        <v>-12920290</v>
      </c>
      <c r="P9" s="1">
        <v>-12920290</v>
      </c>
      <c r="Q9" s="1">
        <v>-12920290</v>
      </c>
      <c r="R9" s="1">
        <v>-12920290</v>
      </c>
      <c r="S9" s="1">
        <v>-12920290</v>
      </c>
      <c r="T9" s="1">
        <v>-12920290</v>
      </c>
      <c r="U9" s="1">
        <v>-12920290</v>
      </c>
      <c r="V9" s="1">
        <v>-12920290</v>
      </c>
      <c r="W9" s="1">
        <v>-12920290</v>
      </c>
      <c r="X9" s="1">
        <v>-12920290</v>
      </c>
      <c r="Y9" s="1">
        <v>-12920290</v>
      </c>
      <c r="Z9" s="1">
        <v>-12920290</v>
      </c>
      <c r="AA9" s="1">
        <v>-12920290</v>
      </c>
      <c r="AB9" s="1">
        <v>-12920290</v>
      </c>
      <c r="AC9" s="1">
        <v>-12920290</v>
      </c>
    </row>
    <row r="10" spans="1:29" ht="14.55" x14ac:dyDescent="0.35">
      <c r="B10" t="e">
        <v>#DIV/0!</v>
      </c>
      <c r="C10" t="s">
        <v>15</v>
      </c>
      <c r="D10" t="s">
        <v>20</v>
      </c>
      <c r="E10" t="s">
        <v>21</v>
      </c>
      <c r="G10" s="1"/>
      <c r="H10" s="1"/>
      <c r="I10" s="1"/>
      <c r="J10" s="1"/>
      <c r="K10" s="1">
        <v>-3663799.1884216755</v>
      </c>
      <c r="L10" s="1">
        <v>-3695828.9617615985</v>
      </c>
      <c r="M10" s="1">
        <v>-3728138.7467308287</v>
      </c>
      <c r="N10" s="1">
        <v>-3760730.9912552927</v>
      </c>
      <c r="O10" s="1">
        <v>-3793608.1646612464</v>
      </c>
      <c r="P10" s="1">
        <v>-3826772.7578623611</v>
      </c>
      <c r="Q10" s="1">
        <v>-3860227.2835484496</v>
      </c>
      <c r="R10" s="1">
        <v>-3893974.2763758339</v>
      </c>
      <c r="S10" s="1">
        <v>-3928016.2931593843</v>
      </c>
      <c r="T10" s="1">
        <v>-3962355.9130662326</v>
      </c>
      <c r="U10" s="1">
        <v>-3996995.7378111817</v>
      </c>
      <c r="V10" s="1">
        <v>-4031938.3918538233</v>
      </c>
      <c r="W10" s="1">
        <v>-4067186.5225973763</v>
      </c>
      <c r="X10" s="1">
        <v>-4102742.8005892672</v>
      </c>
      <c r="Y10" s="1">
        <v>-4138609.9197234586</v>
      </c>
      <c r="Z10" s="1">
        <v>-4174790.5974445548</v>
      </c>
      <c r="AA10" s="1">
        <v>-4211287.5749536837</v>
      </c>
      <c r="AB10" s="1">
        <v>-4248103.6174161825</v>
      </c>
      <c r="AC10" s="1">
        <v>-4285241.5141710974</v>
      </c>
    </row>
    <row r="11" spans="1:29" s="2" customFormat="1" ht="14.55" x14ac:dyDescent="0.35">
      <c r="C11" s="2" t="s">
        <v>15</v>
      </c>
      <c r="D11" s="2" t="s">
        <v>22</v>
      </c>
      <c r="G11" s="3"/>
      <c r="H11" s="3">
        <v>48919323</v>
      </c>
      <c r="I11" s="3">
        <v>54936419.39542447</v>
      </c>
      <c r="J11" s="3">
        <v>48293804</v>
      </c>
      <c r="K11" s="32">
        <f t="shared" ref="K11:AC11" si="1">SUM(K8:K10)</f>
        <v>54852509.836578332</v>
      </c>
      <c r="L11" s="3">
        <f t="shared" si="1"/>
        <v>59473672.423238389</v>
      </c>
      <c r="M11" s="3">
        <f t="shared" si="1"/>
        <v>56974364.923269175</v>
      </c>
      <c r="N11" s="3">
        <f t="shared" si="1"/>
        <v>55929162.818744712</v>
      </c>
      <c r="O11" s="3">
        <f t="shared" si="1"/>
        <v>56843645.085338756</v>
      </c>
      <c r="P11" s="3">
        <f t="shared" si="1"/>
        <v>55680890.737137645</v>
      </c>
      <c r="Q11" s="3">
        <f t="shared" si="1"/>
        <v>53890437.961451553</v>
      </c>
      <c r="R11" s="3">
        <f t="shared" si="1"/>
        <v>53555827.163624167</v>
      </c>
      <c r="S11" s="3">
        <f t="shared" si="1"/>
        <v>53146081.501840606</v>
      </c>
      <c r="T11" s="3">
        <f t="shared" si="1"/>
        <v>52653623.561933763</v>
      </c>
      <c r="U11" s="3">
        <f t="shared" si="1"/>
        <v>51948111.727188826</v>
      </c>
      <c r="V11" s="3">
        <f t="shared" si="1"/>
        <v>51334314.423146173</v>
      </c>
      <c r="W11" s="3">
        <f t="shared" si="1"/>
        <v>50630465.767402619</v>
      </c>
      <c r="X11" s="3">
        <f t="shared" si="1"/>
        <v>49516376.509410739</v>
      </c>
      <c r="Y11" s="3">
        <f t="shared" si="1"/>
        <v>47332878.835276537</v>
      </c>
      <c r="Z11" s="3">
        <f t="shared" si="1"/>
        <v>45438548.462555446</v>
      </c>
      <c r="AA11" s="3">
        <f t="shared" si="1"/>
        <v>44248698.710046314</v>
      </c>
      <c r="AB11" s="3">
        <f t="shared" si="1"/>
        <v>42872325.107583813</v>
      </c>
      <c r="AC11" s="3">
        <f t="shared" si="1"/>
        <v>41869055.405828908</v>
      </c>
    </row>
    <row r="12" spans="1:29" s="2" customFormat="1" ht="14.55" x14ac:dyDescent="0.35"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14.55" x14ac:dyDescent="0.35">
      <c r="C13" t="s">
        <v>15</v>
      </c>
      <c r="D13" t="s">
        <v>23</v>
      </c>
      <c r="E13" t="s">
        <v>24</v>
      </c>
      <c r="G13" s="1"/>
      <c r="H13" s="1">
        <v>7715272</v>
      </c>
      <c r="I13" s="1">
        <v>7689105</v>
      </c>
      <c r="J13" s="1">
        <v>7761069</v>
      </c>
      <c r="K13" s="33">
        <v>7814075.5</v>
      </c>
      <c r="L13" s="1">
        <v>7868464.5</v>
      </c>
      <c r="M13" s="1">
        <v>7912481.5</v>
      </c>
      <c r="N13" s="1">
        <v>7959906.5</v>
      </c>
      <c r="O13" s="1">
        <v>8009584.5</v>
      </c>
      <c r="P13" s="1">
        <v>8062560.5</v>
      </c>
      <c r="Q13" s="1">
        <v>4045139.5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</row>
    <row r="14" spans="1:29" ht="14.55" x14ac:dyDescent="0.35">
      <c r="C14" t="s">
        <v>15</v>
      </c>
      <c r="D14" t="s">
        <v>25</v>
      </c>
      <c r="E14" t="s">
        <v>26</v>
      </c>
      <c r="F14" t="s">
        <v>27</v>
      </c>
      <c r="G14" s="1"/>
      <c r="H14" s="1">
        <v>27060232</v>
      </c>
      <c r="I14" s="1">
        <v>30059640</v>
      </c>
      <c r="J14" s="1">
        <v>29401254</v>
      </c>
      <c r="K14" s="33">
        <v>30414575</v>
      </c>
      <c r="L14" s="1">
        <v>30598472</v>
      </c>
      <c r="M14" s="1">
        <v>30241264.5</v>
      </c>
      <c r="N14" s="1">
        <v>29930226.5</v>
      </c>
      <c r="O14" s="1">
        <v>29909271.5</v>
      </c>
      <c r="P14" s="1">
        <v>29659828.5</v>
      </c>
      <c r="Q14" s="1">
        <v>26473740</v>
      </c>
      <c r="R14" s="1">
        <v>24458364.5</v>
      </c>
      <c r="S14" s="1">
        <v>26780510</v>
      </c>
      <c r="T14" s="1">
        <v>19869136</v>
      </c>
      <c r="U14" s="1">
        <v>11329537</v>
      </c>
      <c r="V14" s="1">
        <v>9434125.5</v>
      </c>
      <c r="W14" s="1">
        <v>7623207.5</v>
      </c>
      <c r="X14" s="1">
        <v>4666306</v>
      </c>
      <c r="Y14" s="1">
        <v>1523645.5</v>
      </c>
      <c r="Z14" s="1">
        <v>1522996</v>
      </c>
      <c r="AA14" s="1">
        <v>1524217.5</v>
      </c>
      <c r="AB14" s="1">
        <v>1524960</v>
      </c>
      <c r="AC14" s="1">
        <v>1524566.5</v>
      </c>
    </row>
    <row r="15" spans="1:29" ht="14.55" x14ac:dyDescent="0.35">
      <c r="C15" t="s">
        <v>15</v>
      </c>
      <c r="D15" t="s">
        <v>28</v>
      </c>
      <c r="E15" t="s">
        <v>11</v>
      </c>
      <c r="F15" t="s">
        <v>29</v>
      </c>
      <c r="G15" s="1"/>
      <c r="H15" s="1">
        <v>43243136</v>
      </c>
      <c r="I15" s="1">
        <v>46473186</v>
      </c>
      <c r="J15" s="1">
        <v>44057049</v>
      </c>
      <c r="K15" s="33">
        <v>44183665</v>
      </c>
      <c r="L15" s="1">
        <v>41857538.5</v>
      </c>
      <c r="M15" s="1">
        <v>40669975.5</v>
      </c>
      <c r="N15" s="1">
        <v>40569874</v>
      </c>
      <c r="O15" s="1">
        <v>39265064</v>
      </c>
      <c r="P15" s="1">
        <v>38468924</v>
      </c>
      <c r="Q15" s="1">
        <v>37776635</v>
      </c>
      <c r="R15" s="1">
        <v>37140524.5</v>
      </c>
      <c r="S15" s="1">
        <v>35242710.5</v>
      </c>
      <c r="T15" s="1">
        <v>32793150</v>
      </c>
      <c r="U15" s="1">
        <v>32963801.5</v>
      </c>
      <c r="V15" s="1">
        <v>30911560</v>
      </c>
      <c r="W15" s="1">
        <v>28505829.5</v>
      </c>
      <c r="X15" s="1">
        <v>20680902</v>
      </c>
      <c r="Y15" s="1">
        <v>11936052.5</v>
      </c>
      <c r="Z15" s="1">
        <v>11943972</v>
      </c>
      <c r="AA15" s="1">
        <v>11946684.5</v>
      </c>
      <c r="AB15" s="1">
        <v>11947202.5</v>
      </c>
      <c r="AC15" s="1">
        <v>11944412</v>
      </c>
    </row>
    <row r="16" spans="1:29" ht="14.55" x14ac:dyDescent="0.35">
      <c r="C16" t="s">
        <v>30</v>
      </c>
      <c r="D16" t="s">
        <v>31</v>
      </c>
      <c r="E16" t="s">
        <v>32</v>
      </c>
      <c r="G16" s="1"/>
      <c r="H16" s="1">
        <v>5236083</v>
      </c>
      <c r="I16" s="1">
        <v>5091762</v>
      </c>
      <c r="J16" s="1">
        <v>5396969</v>
      </c>
      <c r="K16" s="33">
        <v>5213696.2580249375</v>
      </c>
      <c r="L16" s="1">
        <v>4948756.01498284</v>
      </c>
      <c r="M16" s="1">
        <v>4886782.5976322209</v>
      </c>
      <c r="N16" s="1">
        <v>4885315.7187902685</v>
      </c>
      <c r="O16" s="1">
        <v>4876031.2306554671</v>
      </c>
      <c r="P16" s="1">
        <v>4872100.5835110657</v>
      </c>
      <c r="Q16" s="1">
        <v>4900905.4181771781</v>
      </c>
      <c r="R16" s="1">
        <v>4931948.6319046523</v>
      </c>
      <c r="S16" s="1">
        <v>4890346.5086292271</v>
      </c>
      <c r="T16" s="1">
        <v>5137226.4489119872</v>
      </c>
      <c r="U16" s="1">
        <v>5584969.1417591581</v>
      </c>
      <c r="V16" s="1">
        <v>5996936.3512550388</v>
      </c>
      <c r="W16" s="1">
        <v>6245710.0939116422</v>
      </c>
      <c r="X16" s="1">
        <v>3319833.6061091665</v>
      </c>
      <c r="Y16" s="1">
        <v>401875.08286916616</v>
      </c>
      <c r="Z16" s="1">
        <v>402913.93850073277</v>
      </c>
      <c r="AA16" s="1">
        <v>404342.8459700013</v>
      </c>
      <c r="AB16" s="1">
        <v>406636.47708518931</v>
      </c>
      <c r="AC16" s="1">
        <v>405667.87088659965</v>
      </c>
    </row>
    <row r="17" spans="1:29" s="4" customFormat="1" ht="14.55" x14ac:dyDescent="0.35">
      <c r="D17" s="4" t="s">
        <v>33</v>
      </c>
      <c r="G17" s="5"/>
      <c r="H17" s="5">
        <f>SUM(H13:H16)+H11+H6</f>
        <v>157618962</v>
      </c>
      <c r="I17" s="5">
        <f>SUM(I13:I16)+I11+I6</f>
        <v>166322111.24723947</v>
      </c>
      <c r="J17" s="5">
        <f>SUM(J13:J16)+J11+J6</f>
        <v>168877762</v>
      </c>
      <c r="K17" s="5">
        <f t="shared" ref="K17:AC17" si="2">SUM(K13:K16)+K11+K6</f>
        <v>181597163.09460327</v>
      </c>
      <c r="L17" s="5">
        <f t="shared" si="2"/>
        <v>183866787.43822122</v>
      </c>
      <c r="M17" s="5">
        <f t="shared" si="2"/>
        <v>179804753.02090138</v>
      </c>
      <c r="N17" s="5">
        <f t="shared" si="2"/>
        <v>178394369.53753498</v>
      </c>
      <c r="O17" s="5">
        <f t="shared" si="2"/>
        <v>178023480.3159942</v>
      </c>
      <c r="P17" s="5">
        <f t="shared" si="2"/>
        <v>175864188.32064873</v>
      </c>
      <c r="Q17" s="5">
        <f t="shared" si="2"/>
        <v>166206741.87962872</v>
      </c>
      <c r="R17" s="5">
        <f t="shared" si="2"/>
        <v>159206548.79552883</v>
      </c>
      <c r="S17" s="5">
        <f t="shared" si="2"/>
        <v>159179532.51046982</v>
      </c>
      <c r="T17" s="5">
        <f t="shared" si="2"/>
        <v>149573020.01084575</v>
      </c>
      <c r="U17" s="5">
        <f t="shared" si="2"/>
        <v>140946303.36894798</v>
      </c>
      <c r="V17" s="5">
        <f t="shared" si="2"/>
        <v>136796820.27440122</v>
      </c>
      <c r="W17" s="5">
        <f t="shared" si="2"/>
        <v>132125096.86131427</v>
      </c>
      <c r="X17" s="5">
        <f t="shared" si="2"/>
        <v>117303302.11551991</v>
      </c>
      <c r="Y17" s="5">
        <f t="shared" si="2"/>
        <v>100314335.9181457</v>
      </c>
      <c r="Z17" s="5">
        <f t="shared" si="2"/>
        <v>98428314.40105617</v>
      </c>
      <c r="AA17" s="5">
        <f t="shared" si="2"/>
        <v>97243827.556016311</v>
      </c>
      <c r="AB17" s="5">
        <f t="shared" si="2"/>
        <v>95871008.084668994</v>
      </c>
      <c r="AC17" s="5">
        <f t="shared" si="2"/>
        <v>94863585.776715517</v>
      </c>
    </row>
    <row r="18" spans="1:29" s="6" customFormat="1" ht="14.55" x14ac:dyDescent="0.35"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ht="14.55" x14ac:dyDescent="0.35">
      <c r="A19" s="8" t="s">
        <v>34</v>
      </c>
      <c r="B19">
        <v>7.2499999999999995E-2</v>
      </c>
      <c r="C19" t="s">
        <v>35</v>
      </c>
      <c r="D19" t="s">
        <v>36</v>
      </c>
      <c r="E19" t="s">
        <v>11</v>
      </c>
      <c r="G19" s="1"/>
      <c r="H19" s="1">
        <f>67618344+1050518</f>
        <v>68668862</v>
      </c>
      <c r="I19" s="1">
        <f>58322665.78427+2212631</f>
        <v>60535296.784270003</v>
      </c>
      <c r="J19" s="1">
        <v>88965661</v>
      </c>
      <c r="K19" s="33">
        <v>102089589.41125</v>
      </c>
      <c r="L19" s="1">
        <v>105341084.64356562</v>
      </c>
      <c r="M19" s="1">
        <v>109129188.28022411</v>
      </c>
      <c r="N19" s="1">
        <v>117642804.43054038</v>
      </c>
      <c r="O19" s="1">
        <v>126773657.75175455</v>
      </c>
      <c r="P19" s="1">
        <v>131816497.93875676</v>
      </c>
      <c r="Q19" s="1">
        <v>137569319.03931662</v>
      </c>
      <c r="R19" s="1">
        <v>148833594.66966707</v>
      </c>
      <c r="S19" s="1">
        <v>160914530.28321797</v>
      </c>
      <c r="T19" s="1">
        <v>173871333.72875124</v>
      </c>
      <c r="U19" s="1">
        <v>187767505.42408571</v>
      </c>
      <c r="V19" s="1">
        <v>202671149.56733194</v>
      </c>
      <c r="W19" s="1">
        <v>218655307.91096354</v>
      </c>
      <c r="X19" s="1">
        <v>235798317.7345084</v>
      </c>
      <c r="Y19" s="1">
        <v>254184195.77026021</v>
      </c>
      <c r="Z19" s="1">
        <v>273903049.96360409</v>
      </c>
      <c r="AA19" s="1">
        <v>295051521.08596539</v>
      </c>
      <c r="AB19" s="1">
        <v>317733256.36469787</v>
      </c>
      <c r="AC19" s="1">
        <v>342059417.4511385</v>
      </c>
    </row>
    <row r="20" spans="1:29" ht="14.55" x14ac:dyDescent="0.35">
      <c r="A20" s="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55" x14ac:dyDescent="0.35">
      <c r="A21" s="8"/>
      <c r="B21">
        <v>7.7499999999999999E-2</v>
      </c>
      <c r="C21" t="s">
        <v>37</v>
      </c>
      <c r="D21" t="s">
        <v>38</v>
      </c>
      <c r="E21" t="s">
        <v>39</v>
      </c>
      <c r="F21" t="s">
        <v>40</v>
      </c>
      <c r="G21" s="1"/>
      <c r="H21" s="1">
        <v>143879968.00000003</v>
      </c>
      <c r="I21" s="1">
        <v>106765413.99466246</v>
      </c>
      <c r="J21" s="3">
        <v>172726863.00000003</v>
      </c>
      <c r="K21" s="1">
        <v>152258077.20375001</v>
      </c>
      <c r="L21" s="1">
        <v>164058078.18704063</v>
      </c>
      <c r="M21" s="1">
        <v>176772579.24653625</v>
      </c>
      <c r="N21" s="1">
        <v>190472454.13814276</v>
      </c>
      <c r="O21" s="1">
        <v>205234069.33384883</v>
      </c>
      <c r="P21" s="1">
        <v>221139709.70722207</v>
      </c>
      <c r="Q21" s="1">
        <v>238278037.20953175</v>
      </c>
      <c r="R21" s="1">
        <v>256744585.09327042</v>
      </c>
      <c r="S21" s="1">
        <v>276642290.43799889</v>
      </c>
      <c r="T21" s="1">
        <v>298082067.94694376</v>
      </c>
      <c r="U21" s="1">
        <v>321183428.21283185</v>
      </c>
      <c r="V21" s="1">
        <v>346075143.89932626</v>
      </c>
      <c r="W21" s="1">
        <v>372895967.55152404</v>
      </c>
      <c r="X21" s="1">
        <v>401795405.03676713</v>
      </c>
      <c r="Y21" s="1">
        <v>432934548.92711651</v>
      </c>
      <c r="Z21" s="1">
        <v>466486976.46896803</v>
      </c>
      <c r="AA21" s="1">
        <v>502639717.14531302</v>
      </c>
      <c r="AB21" s="1">
        <v>541594295.22407472</v>
      </c>
      <c r="AC21" s="1">
        <v>583567853.10394049</v>
      </c>
    </row>
    <row r="22" spans="1:29" ht="14.55" x14ac:dyDescent="0.35">
      <c r="C22" t="s">
        <v>37</v>
      </c>
      <c r="D22" t="s">
        <v>41</v>
      </c>
      <c r="G22" s="1"/>
      <c r="H22" s="1">
        <v>-3436213.25</v>
      </c>
      <c r="I22" s="1"/>
      <c r="J22" s="1"/>
      <c r="K22" s="1">
        <v>5027833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</row>
    <row r="23" spans="1:29" s="2" customFormat="1" ht="14.55" x14ac:dyDescent="0.35">
      <c r="C23" s="2" t="s">
        <v>37</v>
      </c>
      <c r="D23" s="2" t="s">
        <v>22</v>
      </c>
      <c r="G23" s="3"/>
      <c r="H23" s="3">
        <f>SUM(H21:H22)</f>
        <v>140443754.75000003</v>
      </c>
      <c r="I23" s="3">
        <f>SUM(I21:I22)</f>
        <v>106765413.99466246</v>
      </c>
      <c r="J23" s="3">
        <f>SUM(J21:J22)</f>
        <v>172726863.00000003</v>
      </c>
      <c r="K23" s="32">
        <f t="shared" ref="K23:AC23" si="3">SUM(K21:K22)</f>
        <v>157285910.20375001</v>
      </c>
      <c r="L23" s="3">
        <f t="shared" si="3"/>
        <v>164058078.18704063</v>
      </c>
      <c r="M23" s="3">
        <f t="shared" si="3"/>
        <v>176772579.24653625</v>
      </c>
      <c r="N23" s="3">
        <f t="shared" si="3"/>
        <v>190472454.13814276</v>
      </c>
      <c r="O23" s="3">
        <f t="shared" si="3"/>
        <v>205234069.33384883</v>
      </c>
      <c r="P23" s="3">
        <f t="shared" si="3"/>
        <v>221139709.70722207</v>
      </c>
      <c r="Q23" s="3">
        <f t="shared" si="3"/>
        <v>238278037.20953175</v>
      </c>
      <c r="R23" s="3">
        <f t="shared" si="3"/>
        <v>256744585.09327042</v>
      </c>
      <c r="S23" s="3">
        <f t="shared" si="3"/>
        <v>276642290.43799889</v>
      </c>
      <c r="T23" s="3">
        <f t="shared" si="3"/>
        <v>298082067.94694376</v>
      </c>
      <c r="U23" s="3">
        <f t="shared" si="3"/>
        <v>321183428.21283185</v>
      </c>
      <c r="V23" s="3">
        <f t="shared" si="3"/>
        <v>346075143.89932626</v>
      </c>
      <c r="W23" s="3">
        <f t="shared" si="3"/>
        <v>372895967.55152404</v>
      </c>
      <c r="X23" s="3">
        <f t="shared" si="3"/>
        <v>401795405.03676713</v>
      </c>
      <c r="Y23" s="3">
        <f t="shared" si="3"/>
        <v>432934548.92711651</v>
      </c>
      <c r="Z23" s="3">
        <f t="shared" si="3"/>
        <v>466486976.46896803</v>
      </c>
      <c r="AA23" s="3">
        <f t="shared" si="3"/>
        <v>502639717.14531302</v>
      </c>
      <c r="AB23" s="3">
        <f t="shared" si="3"/>
        <v>541594295.22407472</v>
      </c>
      <c r="AC23" s="3">
        <f t="shared" si="3"/>
        <v>583567853.10394049</v>
      </c>
    </row>
    <row r="24" spans="1:29" s="2" customFormat="1" ht="14.55" x14ac:dyDescent="0.3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14.55" x14ac:dyDescent="0.35">
      <c r="B25">
        <v>7.2499999999999995E-2</v>
      </c>
      <c r="C25" t="s">
        <v>37</v>
      </c>
      <c r="D25" t="s">
        <v>42</v>
      </c>
      <c r="E25" t="s">
        <v>24</v>
      </c>
      <c r="G25" s="1"/>
      <c r="H25" s="1">
        <v>7915724</v>
      </c>
      <c r="I25" s="1">
        <v>6827668.4928374989</v>
      </c>
      <c r="J25" s="1">
        <v>9186417</v>
      </c>
      <c r="K25" s="33">
        <v>9351852.6287500001</v>
      </c>
      <c r="L25" s="1">
        <v>10029861.944334377</v>
      </c>
      <c r="M25" s="1">
        <v>10757026.935298618</v>
      </c>
      <c r="N25" s="1">
        <v>11536911.388107767</v>
      </c>
      <c r="O25" s="1">
        <v>12373337.463745579</v>
      </c>
      <c r="P25" s="1">
        <v>13270404.429867133</v>
      </c>
      <c r="Q25" s="1">
        <v>14232508.751032501</v>
      </c>
      <c r="R25" s="1">
        <v>15264365.635482358</v>
      </c>
      <c r="S25" s="1">
        <v>16371032.14405483</v>
      </c>
      <c r="T25" s="1">
        <v>17557931.974498805</v>
      </c>
      <c r="U25" s="1">
        <v>18830882.042649969</v>
      </c>
      <c r="V25" s="1">
        <v>20196120.990742087</v>
      </c>
      <c r="W25" s="1">
        <v>21660339.762570888</v>
      </c>
      <c r="X25" s="1">
        <v>23230714.395357281</v>
      </c>
      <c r="Y25" s="1">
        <v>24914941.189020682</v>
      </c>
      <c r="Z25" s="1">
        <v>26721274.42522468</v>
      </c>
      <c r="AA25" s="1">
        <v>28658566.821053468</v>
      </c>
      <c r="AB25" s="1">
        <v>30736312.915579848</v>
      </c>
      <c r="AC25" s="1">
        <v>32964695.601959385</v>
      </c>
    </row>
    <row r="26" spans="1:29" ht="14.55" x14ac:dyDescent="0.35"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4.55" x14ac:dyDescent="0.35">
      <c r="B27">
        <v>7.7499999999999999E-2</v>
      </c>
      <c r="C27" t="s">
        <v>37</v>
      </c>
      <c r="D27" t="s">
        <v>43</v>
      </c>
      <c r="E27" t="s">
        <v>44</v>
      </c>
      <c r="F27" t="s">
        <v>45</v>
      </c>
      <c r="G27" s="1"/>
      <c r="I27" s="1"/>
      <c r="J27" s="1"/>
      <c r="K27" s="1">
        <v>7371445.7474999996</v>
      </c>
      <c r="L27" s="1">
        <v>7942732.7929312494</v>
      </c>
      <c r="M27" s="1">
        <v>8558294.5843834206</v>
      </c>
      <c r="N27" s="1">
        <v>9221562.4146731347</v>
      </c>
      <c r="O27" s="1">
        <v>9936233.5018103011</v>
      </c>
      <c r="P27" s="1">
        <v>10706291.598200601</v>
      </c>
      <c r="Q27" s="1">
        <v>11536029.197061144</v>
      </c>
      <c r="R27" s="1">
        <v>12430071.459833382</v>
      </c>
      <c r="S27" s="1">
        <v>13393401.997970467</v>
      </c>
      <c r="T27" s="1">
        <v>14431390.652813178</v>
      </c>
      <c r="U27" s="1">
        <v>15549823.428406198</v>
      </c>
      <c r="V27" s="1">
        <v>16754934.744107677</v>
      </c>
      <c r="W27" s="1">
        <v>18053442.18677602</v>
      </c>
      <c r="X27" s="1">
        <v>19452583.956251159</v>
      </c>
      <c r="Y27" s="1">
        <v>20960159.212860622</v>
      </c>
      <c r="Z27" s="1">
        <v>22584571.551857322</v>
      </c>
      <c r="AA27" s="1">
        <v>24334875.84712626</v>
      </c>
      <c r="AB27" s="1">
        <v>26220828.725278541</v>
      </c>
      <c r="AC27" s="1">
        <v>28252942.951487631</v>
      </c>
    </row>
    <row r="28" spans="1:29" ht="14.55" x14ac:dyDescent="0.35">
      <c r="C28" t="s">
        <v>37</v>
      </c>
      <c r="D28" t="s">
        <v>46</v>
      </c>
      <c r="E28" t="s">
        <v>44</v>
      </c>
      <c r="F28" t="s">
        <v>47</v>
      </c>
      <c r="G28" s="1"/>
      <c r="H28" s="1"/>
      <c r="I28" s="1"/>
      <c r="J28" s="1"/>
      <c r="K28" s="1">
        <v>-834343.5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</row>
    <row r="29" spans="1:29" s="2" customFormat="1" ht="14.55" x14ac:dyDescent="0.35">
      <c r="C29" s="2" t="s">
        <v>37</v>
      </c>
      <c r="D29" s="2" t="s">
        <v>48</v>
      </c>
      <c r="G29" s="3"/>
      <c r="H29" s="1">
        <v>3214731.9999999991</v>
      </c>
      <c r="I29" s="3">
        <v>5089543</v>
      </c>
      <c r="J29" s="3">
        <v>2949210.5</v>
      </c>
      <c r="K29" s="32">
        <f t="shared" ref="K29:AC29" si="4">SUM(K27:K28)</f>
        <v>6537102.2474999996</v>
      </c>
      <c r="L29" s="3">
        <f t="shared" si="4"/>
        <v>7942732.7929312494</v>
      </c>
      <c r="M29" s="3">
        <f t="shared" si="4"/>
        <v>8558294.5843834206</v>
      </c>
      <c r="N29" s="3">
        <f t="shared" si="4"/>
        <v>9221562.4146731347</v>
      </c>
      <c r="O29" s="3">
        <f t="shared" si="4"/>
        <v>9936233.5018103011</v>
      </c>
      <c r="P29" s="3">
        <f t="shared" si="4"/>
        <v>10706291.598200601</v>
      </c>
      <c r="Q29" s="3">
        <f t="shared" si="4"/>
        <v>11536029.197061144</v>
      </c>
      <c r="R29" s="3">
        <f t="shared" si="4"/>
        <v>12430071.459833382</v>
      </c>
      <c r="S29" s="3">
        <f t="shared" si="4"/>
        <v>13393401.997970467</v>
      </c>
      <c r="T29" s="3">
        <f t="shared" si="4"/>
        <v>14431390.652813178</v>
      </c>
      <c r="U29" s="3">
        <f t="shared" si="4"/>
        <v>15549823.428406198</v>
      </c>
      <c r="V29" s="3">
        <f t="shared" si="4"/>
        <v>16754934.744107677</v>
      </c>
      <c r="W29" s="3">
        <f t="shared" si="4"/>
        <v>18053442.18677602</v>
      </c>
      <c r="X29" s="3">
        <f t="shared" si="4"/>
        <v>19452583.956251159</v>
      </c>
      <c r="Y29" s="3">
        <f t="shared" si="4"/>
        <v>20960159.212860622</v>
      </c>
      <c r="Z29" s="3">
        <f t="shared" si="4"/>
        <v>22584571.551857322</v>
      </c>
      <c r="AA29" s="3">
        <f t="shared" si="4"/>
        <v>24334875.84712626</v>
      </c>
      <c r="AB29" s="3">
        <f t="shared" si="4"/>
        <v>26220828.725278541</v>
      </c>
      <c r="AC29" s="3">
        <f t="shared" si="4"/>
        <v>28252942.951487631</v>
      </c>
    </row>
    <row r="30" spans="1:29" ht="14.55" x14ac:dyDescent="0.35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55" x14ac:dyDescent="0.35">
      <c r="C31" t="s">
        <v>37</v>
      </c>
      <c r="D31" t="s">
        <v>49</v>
      </c>
      <c r="E31" t="s">
        <v>50</v>
      </c>
      <c r="F31" t="s">
        <v>51</v>
      </c>
      <c r="G31" s="1"/>
      <c r="H31" s="1">
        <v>-6166045.9999999981</v>
      </c>
      <c r="I31" s="1">
        <v>3922876.7089875001</v>
      </c>
      <c r="J31" s="1">
        <v>3986067</v>
      </c>
      <c r="K31" s="33">
        <v>4213845.5</v>
      </c>
      <c r="L31" s="33">
        <v>2000000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</row>
    <row r="32" spans="1:29" s="9" customFormat="1" ht="14.55" x14ac:dyDescent="0.35">
      <c r="D32" s="9" t="s">
        <v>52</v>
      </c>
      <c r="G32" s="10"/>
      <c r="H32" s="10">
        <f>H31+H29+H25+H23+H19</f>
        <v>214077026.75000003</v>
      </c>
      <c r="I32" s="10">
        <f>I31+I29+I25+I23+I19</f>
        <v>183140798.98075747</v>
      </c>
      <c r="J32" s="10">
        <f>J31+J29+J25+J23+J19</f>
        <v>277814218.5</v>
      </c>
      <c r="K32" s="10">
        <f t="shared" ref="K32:AC32" si="5">K31+K29+K25+K23+K19</f>
        <v>279478299.99125004</v>
      </c>
      <c r="L32" s="10">
        <f t="shared" si="5"/>
        <v>289371757.56787187</v>
      </c>
      <c r="M32" s="10">
        <f t="shared" si="5"/>
        <v>305217089.04644239</v>
      </c>
      <c r="N32" s="10">
        <f t="shared" si="5"/>
        <v>328873732.37146401</v>
      </c>
      <c r="O32" s="10">
        <f t="shared" si="5"/>
        <v>354317298.05115926</v>
      </c>
      <c r="P32" s="10">
        <f t="shared" si="5"/>
        <v>376932903.67404658</v>
      </c>
      <c r="Q32" s="10">
        <f t="shared" si="5"/>
        <v>401615894.19694203</v>
      </c>
      <c r="R32" s="10">
        <f t="shared" si="5"/>
        <v>433272616.85825324</v>
      </c>
      <c r="S32" s="10">
        <f t="shared" si="5"/>
        <v>467321254.86324215</v>
      </c>
      <c r="T32" s="10">
        <f t="shared" si="5"/>
        <v>503942724.30300701</v>
      </c>
      <c r="U32" s="10">
        <f t="shared" si="5"/>
        <v>543331639.10797369</v>
      </c>
      <c r="V32" s="10">
        <f t="shared" si="5"/>
        <v>585697349.20150793</v>
      </c>
      <c r="W32" s="10">
        <f t="shared" si="5"/>
        <v>631265057.41183448</v>
      </c>
      <c r="X32" s="10">
        <f t="shared" si="5"/>
        <v>680277021.12288404</v>
      </c>
      <c r="Y32" s="10">
        <f t="shared" si="5"/>
        <v>732993845.09925807</v>
      </c>
      <c r="Z32" s="10">
        <f t="shared" si="5"/>
        <v>789695872.40965414</v>
      </c>
      <c r="AA32" s="10">
        <f t="shared" si="5"/>
        <v>850684680.89945817</v>
      </c>
      <c r="AB32" s="10">
        <f t="shared" si="5"/>
        <v>916284693.22963095</v>
      </c>
      <c r="AC32" s="10">
        <f t="shared" si="5"/>
        <v>986844909.10852599</v>
      </c>
    </row>
    <row r="33" spans="2:29" s="2" customFormat="1" ht="14.55" x14ac:dyDescent="0.35"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2:29" ht="14.55" x14ac:dyDescent="0.35">
      <c r="C34" t="s">
        <v>53</v>
      </c>
      <c r="D34" t="s">
        <v>54</v>
      </c>
      <c r="E34" t="s">
        <v>55</v>
      </c>
      <c r="F34" t="s">
        <v>56</v>
      </c>
      <c r="G34" s="1"/>
      <c r="H34" s="1">
        <v>10674256</v>
      </c>
      <c r="I34" s="1">
        <v>7699539</v>
      </c>
      <c r="J34" s="1">
        <v>6872486</v>
      </c>
      <c r="K34" s="1"/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</row>
    <row r="35" spans="2:29" ht="14.55" x14ac:dyDescent="0.35">
      <c r="C35" t="s">
        <v>57</v>
      </c>
      <c r="D35" t="s">
        <v>58</v>
      </c>
      <c r="E35" t="s">
        <v>55</v>
      </c>
      <c r="F35" t="s">
        <v>56</v>
      </c>
      <c r="G35" s="1"/>
      <c r="H35" s="1">
        <v>11787528</v>
      </c>
      <c r="I35" s="1">
        <v>2100000</v>
      </c>
      <c r="J35" s="1">
        <v>8133148</v>
      </c>
      <c r="K35" s="34">
        <v>9620302.9550000001</v>
      </c>
      <c r="L35" s="11">
        <v>5846971.9649999999</v>
      </c>
      <c r="M35" s="11">
        <v>2397069.5549999997</v>
      </c>
      <c r="N35" s="11">
        <v>2578527.5350000001</v>
      </c>
      <c r="O35" s="11">
        <v>3425492.88</v>
      </c>
      <c r="P35" s="11">
        <v>3975712.55</v>
      </c>
      <c r="Q35" s="11">
        <v>3349899.52</v>
      </c>
      <c r="R35" s="11">
        <v>2476362.71</v>
      </c>
      <c r="S35" s="11">
        <v>1230485.05</v>
      </c>
      <c r="T35" s="11">
        <v>383662.64</v>
      </c>
      <c r="U35" s="11">
        <v>529820.85</v>
      </c>
      <c r="V35" s="11">
        <v>532617.62</v>
      </c>
      <c r="W35" s="11">
        <v>429294.5</v>
      </c>
      <c r="X35" s="11">
        <v>280387.89500000002</v>
      </c>
      <c r="Y35" s="11">
        <v>133343.66999999998</v>
      </c>
      <c r="Z35" s="11">
        <v>135802.35999999999</v>
      </c>
      <c r="AA35" s="11">
        <v>136953.38500000001</v>
      </c>
      <c r="AB35" s="11">
        <v>135719.37</v>
      </c>
      <c r="AC35" s="11">
        <v>136328.47500000001</v>
      </c>
    </row>
    <row r="36" spans="2:29" s="12" customFormat="1" ht="14.55" x14ac:dyDescent="0.35">
      <c r="C36" t="s">
        <v>57</v>
      </c>
      <c r="D36" s="12" t="s">
        <v>59</v>
      </c>
      <c r="E36" s="12" t="s">
        <v>55</v>
      </c>
      <c r="F36" s="12" t="s">
        <v>56</v>
      </c>
      <c r="G36" s="11"/>
      <c r="H36" s="11">
        <f>H34+H35</f>
        <v>22461784</v>
      </c>
      <c r="I36" s="11">
        <f>I34+I35</f>
        <v>9799539</v>
      </c>
      <c r="J36" s="11">
        <f>J34+J35</f>
        <v>15005634</v>
      </c>
      <c r="K36" s="34">
        <f t="shared" ref="K36:AC36" si="6">K34+K35</f>
        <v>9620302.9550000001</v>
      </c>
      <c r="L36" s="11">
        <f t="shared" si="6"/>
        <v>5846971.9649999999</v>
      </c>
      <c r="M36" s="11">
        <f t="shared" si="6"/>
        <v>2397069.5549999997</v>
      </c>
      <c r="N36" s="11">
        <f t="shared" si="6"/>
        <v>2578527.5350000001</v>
      </c>
      <c r="O36" s="11">
        <f t="shared" si="6"/>
        <v>3425492.88</v>
      </c>
      <c r="P36" s="11">
        <f t="shared" si="6"/>
        <v>3975712.55</v>
      </c>
      <c r="Q36" s="11">
        <f t="shared" si="6"/>
        <v>3349899.52</v>
      </c>
      <c r="R36" s="11">
        <f t="shared" si="6"/>
        <v>2476362.71</v>
      </c>
      <c r="S36" s="11">
        <f t="shared" si="6"/>
        <v>1230485.05</v>
      </c>
      <c r="T36" s="11">
        <f t="shared" si="6"/>
        <v>383662.64</v>
      </c>
      <c r="U36" s="11">
        <f t="shared" si="6"/>
        <v>529820.85</v>
      </c>
      <c r="V36" s="11">
        <f t="shared" si="6"/>
        <v>532617.62</v>
      </c>
      <c r="W36" s="11">
        <f t="shared" si="6"/>
        <v>429294.5</v>
      </c>
      <c r="X36" s="11">
        <f t="shared" si="6"/>
        <v>280387.89500000002</v>
      </c>
      <c r="Y36" s="11">
        <f t="shared" si="6"/>
        <v>133343.66999999998</v>
      </c>
      <c r="Z36" s="11">
        <f t="shared" si="6"/>
        <v>135802.35999999999</v>
      </c>
      <c r="AA36" s="11">
        <f t="shared" si="6"/>
        <v>136953.38500000001</v>
      </c>
      <c r="AB36" s="11">
        <f t="shared" si="6"/>
        <v>135719.37</v>
      </c>
      <c r="AC36" s="11">
        <f t="shared" si="6"/>
        <v>136328.47500000001</v>
      </c>
    </row>
    <row r="37" spans="2:29" ht="14.55" x14ac:dyDescent="0.35">
      <c r="G37" s="1"/>
      <c r="H37" s="1"/>
      <c r="I37" s="1"/>
      <c r="J37" s="1"/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</row>
    <row r="38" spans="2:29" ht="14.55" x14ac:dyDescent="0.35">
      <c r="C38" t="s">
        <v>60</v>
      </c>
      <c r="D38" t="s">
        <v>61</v>
      </c>
      <c r="E38" t="s">
        <v>50</v>
      </c>
      <c r="F38" t="s">
        <v>51</v>
      </c>
      <c r="G38" s="1"/>
      <c r="H38" s="1"/>
      <c r="I38" s="1"/>
      <c r="J38" s="1"/>
      <c r="K38" s="1"/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</row>
    <row r="39" spans="2:29" ht="14.55" x14ac:dyDescent="0.35">
      <c r="C39" t="s">
        <v>60</v>
      </c>
      <c r="D39" t="s">
        <v>62</v>
      </c>
      <c r="E39" t="s">
        <v>50</v>
      </c>
      <c r="F39" t="s">
        <v>47</v>
      </c>
      <c r="G39" s="1"/>
      <c r="H39" s="1">
        <v>-22492659</v>
      </c>
      <c r="I39" s="1">
        <v>0</v>
      </c>
      <c r="J39" s="1">
        <v>2100581</v>
      </c>
      <c r="K39" s="1"/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</row>
    <row r="40" spans="2:29" ht="14.55" x14ac:dyDescent="0.35">
      <c r="C40" t="s">
        <v>60</v>
      </c>
      <c r="D40" t="s">
        <v>63</v>
      </c>
      <c r="G40" s="1"/>
      <c r="H40" s="1">
        <v>118035859</v>
      </c>
      <c r="I40" s="1">
        <v>186968989.05698559</v>
      </c>
      <c r="J40" s="1">
        <v>90290608.889900014</v>
      </c>
      <c r="K40" s="1">
        <v>167275407.72878832</v>
      </c>
      <c r="L40" s="1">
        <v>186968989.05698559</v>
      </c>
      <c r="M40" s="1">
        <v>203553302.87822822</v>
      </c>
      <c r="N40" s="1">
        <v>214658547.39472049</v>
      </c>
      <c r="O40" s="1">
        <v>230302954.78994513</v>
      </c>
      <c r="P40" s="1">
        <v>252525600.10343856</v>
      </c>
      <c r="Q40" s="1">
        <v>269647912.23701942</v>
      </c>
      <c r="R40" s="1">
        <v>281110430.14016646</v>
      </c>
      <c r="S40" s="1">
        <v>300436821.34789687</v>
      </c>
      <c r="T40" s="1">
        <v>316271389.02653843</v>
      </c>
      <c r="U40" s="1">
        <v>321956175.2232511</v>
      </c>
      <c r="V40" s="1">
        <v>328183474.34697467</v>
      </c>
      <c r="W40" s="1">
        <v>335261059.60928565</v>
      </c>
      <c r="X40" s="1">
        <v>341999109.88824224</v>
      </c>
      <c r="Y40" s="1">
        <v>349619903.52119809</v>
      </c>
      <c r="Z40" s="1">
        <v>375625842.4936074</v>
      </c>
      <c r="AA40" s="1">
        <v>396301487.89576751</v>
      </c>
      <c r="AB40" s="1">
        <v>418115186.81937331</v>
      </c>
      <c r="AC40" s="1">
        <v>441129581.36301392</v>
      </c>
    </row>
    <row r="41" spans="2:29" s="13" customFormat="1" ht="14.55" x14ac:dyDescent="0.35">
      <c r="D41" s="13" t="s">
        <v>64</v>
      </c>
      <c r="G41" s="14"/>
      <c r="H41" s="14">
        <f>SUM(H36:H40)</f>
        <v>118004984</v>
      </c>
      <c r="I41" s="14">
        <f t="shared" ref="I41:AC41" si="7">SUM(I36:I40)</f>
        <v>196768528.05698559</v>
      </c>
      <c r="J41" s="14">
        <f t="shared" si="7"/>
        <v>107396823.88990001</v>
      </c>
      <c r="K41" s="14">
        <f t="shared" si="7"/>
        <v>176895710.68378833</v>
      </c>
      <c r="L41" s="14">
        <f t="shared" si="7"/>
        <v>192815961.02198559</v>
      </c>
      <c r="M41" s="14">
        <f t="shared" si="7"/>
        <v>205950372.43322822</v>
      </c>
      <c r="N41" s="14">
        <f t="shared" si="7"/>
        <v>217237074.92972049</v>
      </c>
      <c r="O41" s="14">
        <f t="shared" si="7"/>
        <v>233728447.66994512</v>
      </c>
      <c r="P41" s="14">
        <f t="shared" si="7"/>
        <v>256501312.65343857</v>
      </c>
      <c r="Q41" s="14">
        <f t="shared" si="7"/>
        <v>272997811.7570194</v>
      </c>
      <c r="R41" s="14">
        <f t="shared" si="7"/>
        <v>283586792.85016644</v>
      </c>
      <c r="S41" s="14">
        <f t="shared" si="7"/>
        <v>301667306.39789689</v>
      </c>
      <c r="T41" s="14">
        <f t="shared" si="7"/>
        <v>316655051.66653842</v>
      </c>
      <c r="U41" s="14">
        <f t="shared" si="7"/>
        <v>322485996.07325113</v>
      </c>
      <c r="V41" s="14">
        <f t="shared" si="7"/>
        <v>328716091.96697468</v>
      </c>
      <c r="W41" s="14">
        <f t="shared" si="7"/>
        <v>335690354.10928565</v>
      </c>
      <c r="X41" s="14">
        <f t="shared" si="7"/>
        <v>342279497.78324223</v>
      </c>
      <c r="Y41" s="14">
        <f t="shared" si="7"/>
        <v>349753247.19119811</v>
      </c>
      <c r="Z41" s="14">
        <f t="shared" si="7"/>
        <v>375761644.85360742</v>
      </c>
      <c r="AA41" s="14">
        <f t="shared" si="7"/>
        <v>396438441.2807675</v>
      </c>
      <c r="AB41" s="14">
        <f t="shared" si="7"/>
        <v>418250906.18937331</v>
      </c>
      <c r="AC41" s="14">
        <f t="shared" si="7"/>
        <v>441265909.83801395</v>
      </c>
    </row>
    <row r="42" spans="2:29" s="2" customFormat="1" ht="14.55" x14ac:dyDescent="0.35"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2:29" ht="14.55" x14ac:dyDescent="0.35">
      <c r="B43" t="s">
        <v>65</v>
      </c>
      <c r="C43" t="s">
        <v>66</v>
      </c>
      <c r="D43" t="s">
        <v>67</v>
      </c>
      <c r="G43" s="1"/>
      <c r="H43" s="1"/>
      <c r="I43" s="1"/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266630.21139088296</v>
      </c>
      <c r="Q43" s="1">
        <v>799890.63417264889</v>
      </c>
      <c r="R43" s="1">
        <v>1333151.0569544148</v>
      </c>
      <c r="S43" s="1">
        <v>1866411.4797361807</v>
      </c>
      <c r="T43" s="1">
        <v>2399671.9025179464</v>
      </c>
      <c r="U43" s="1">
        <v>2932932.3252997128</v>
      </c>
      <c r="V43" s="1">
        <v>3466192.7480814783</v>
      </c>
      <c r="W43" s="1">
        <v>3999453.1708632447</v>
      </c>
      <c r="X43" s="1">
        <v>4532713.5936450101</v>
      </c>
      <c r="Y43" s="1">
        <v>5065974.0164267756</v>
      </c>
      <c r="Z43" s="1">
        <v>5599234.4392085411</v>
      </c>
      <c r="AA43" s="1">
        <v>6132494.8619903065</v>
      </c>
      <c r="AB43" s="1">
        <v>6665755.284772072</v>
      </c>
      <c r="AC43" s="1">
        <v>7199015.7075538374</v>
      </c>
    </row>
    <row r="44" spans="2:29" ht="14.55" x14ac:dyDescent="0.35">
      <c r="B44" s="2"/>
      <c r="C44" t="s">
        <v>66</v>
      </c>
      <c r="D44" t="s">
        <v>68</v>
      </c>
      <c r="G44" s="1"/>
      <c r="H44" s="1"/>
      <c r="I44" s="1"/>
      <c r="J44" s="1">
        <v>0</v>
      </c>
      <c r="K44" s="1">
        <v>0</v>
      </c>
      <c r="L44" s="1">
        <v>0</v>
      </c>
      <c r="M44" s="1">
        <v>48221.743105529393</v>
      </c>
      <c r="N44" s="1">
        <v>144665.22931658817</v>
      </c>
      <c r="O44" s="1">
        <v>241108.71552764694</v>
      </c>
      <c r="P44" s="1">
        <v>337552.20173870574</v>
      </c>
      <c r="Q44" s="1">
        <v>433995.68794976454</v>
      </c>
      <c r="R44" s="1">
        <v>530439.17416082334</v>
      </c>
      <c r="S44" s="1">
        <v>626882.66037188214</v>
      </c>
      <c r="T44" s="1">
        <v>723326.14658294083</v>
      </c>
      <c r="U44" s="1">
        <v>819769.63279399974</v>
      </c>
      <c r="V44" s="1">
        <v>916213.11900505843</v>
      </c>
      <c r="W44" s="1">
        <v>1012656.6052161173</v>
      </c>
      <c r="X44" s="1">
        <v>1109100.091427176</v>
      </c>
      <c r="Y44" s="1">
        <v>1205543.5776382347</v>
      </c>
      <c r="Z44" s="1">
        <v>1301987.0638492934</v>
      </c>
      <c r="AA44" s="1">
        <v>1398430.5500603521</v>
      </c>
      <c r="AB44" s="1">
        <v>1494874.0362714108</v>
      </c>
      <c r="AC44" s="1">
        <v>1591317.5224824694</v>
      </c>
    </row>
    <row r="45" spans="2:29" s="2" customFormat="1" ht="14.55" x14ac:dyDescent="0.35">
      <c r="D45" s="2" t="s">
        <v>69</v>
      </c>
      <c r="G45" s="3"/>
      <c r="H45" s="3"/>
      <c r="I45" s="3"/>
      <c r="J45" s="3">
        <f>SUM(J43:J44)</f>
        <v>0</v>
      </c>
      <c r="K45" s="32">
        <f t="shared" ref="K45:AC45" si="8">SUM(K43:K44)</f>
        <v>0</v>
      </c>
      <c r="L45" s="3">
        <f t="shared" si="8"/>
        <v>0</v>
      </c>
      <c r="M45" s="3">
        <f t="shared" si="8"/>
        <v>48221.743105529393</v>
      </c>
      <c r="N45" s="3">
        <f t="shared" si="8"/>
        <v>144665.22931658817</v>
      </c>
      <c r="O45" s="3">
        <f t="shared" si="8"/>
        <v>241108.71552764694</v>
      </c>
      <c r="P45" s="3">
        <f t="shared" si="8"/>
        <v>604182.41312958871</v>
      </c>
      <c r="Q45" s="3">
        <f t="shared" si="8"/>
        <v>1233886.3221224134</v>
      </c>
      <c r="R45" s="3">
        <f t="shared" si="8"/>
        <v>1863590.2311152383</v>
      </c>
      <c r="S45" s="3">
        <f t="shared" si="8"/>
        <v>2493294.1401080629</v>
      </c>
      <c r="T45" s="3">
        <f t="shared" si="8"/>
        <v>3122998.049100887</v>
      </c>
      <c r="U45" s="3">
        <f t="shared" si="8"/>
        <v>3752701.9580937126</v>
      </c>
      <c r="V45" s="3">
        <f t="shared" si="8"/>
        <v>4382405.8670865372</v>
      </c>
      <c r="W45" s="3">
        <f t="shared" si="8"/>
        <v>5012109.7760793623</v>
      </c>
      <c r="X45" s="3">
        <f t="shared" si="8"/>
        <v>5641813.6850721864</v>
      </c>
      <c r="Y45" s="3">
        <f t="shared" si="8"/>
        <v>6271517.5940650105</v>
      </c>
      <c r="Z45" s="3">
        <f t="shared" si="8"/>
        <v>6901221.5030578347</v>
      </c>
      <c r="AA45" s="3">
        <f t="shared" si="8"/>
        <v>7530925.4120506588</v>
      </c>
      <c r="AB45" s="3">
        <f t="shared" si="8"/>
        <v>8160629.321043483</v>
      </c>
      <c r="AC45" s="3">
        <f t="shared" si="8"/>
        <v>8790333.2300363071</v>
      </c>
    </row>
    <row r="46" spans="2:29" ht="14.55" x14ac:dyDescent="0.35">
      <c r="C46" t="s">
        <v>70</v>
      </c>
      <c r="D46" t="s">
        <v>71</v>
      </c>
      <c r="G46" s="1"/>
      <c r="H46" s="1"/>
      <c r="I46" s="1"/>
      <c r="J46" s="1">
        <v>0</v>
      </c>
      <c r="K46" s="33">
        <v>102485.2759656405</v>
      </c>
      <c r="L46" s="1">
        <v>307455.82789692149</v>
      </c>
      <c r="M46" s="1">
        <v>512426.37982820248</v>
      </c>
      <c r="N46" s="1">
        <v>717396.93175948341</v>
      </c>
      <c r="O46" s="1">
        <v>922367.48369076452</v>
      </c>
      <c r="P46" s="1">
        <v>1127338.0356220454</v>
      </c>
      <c r="Q46" s="1">
        <v>1332308.5875533265</v>
      </c>
      <c r="R46" s="1">
        <v>1537279.1394846074</v>
      </c>
      <c r="S46" s="1">
        <v>1742249.6914158885</v>
      </c>
      <c r="T46" s="1">
        <v>1947220.2433471696</v>
      </c>
      <c r="U46" s="1">
        <v>2152190.7952784505</v>
      </c>
      <c r="V46" s="1">
        <v>2357161.347209732</v>
      </c>
      <c r="W46" s="1">
        <v>2562131.8991410127</v>
      </c>
      <c r="X46" s="1">
        <v>2767102.4510722943</v>
      </c>
      <c r="Y46" s="1">
        <v>2972073.0030035749</v>
      </c>
      <c r="Z46" s="1">
        <v>3177043.5549348565</v>
      </c>
      <c r="AA46" s="1">
        <v>3382014.1068661371</v>
      </c>
      <c r="AB46" s="1">
        <v>3586984.6587974187</v>
      </c>
      <c r="AC46" s="1">
        <v>3791955.2107286993</v>
      </c>
    </row>
    <row r="47" spans="2:29" ht="14.55" x14ac:dyDescent="0.35">
      <c r="C47" t="s">
        <v>72</v>
      </c>
      <c r="D47" t="s">
        <v>73</v>
      </c>
      <c r="G47" s="1"/>
      <c r="H47" s="1"/>
      <c r="I47" s="1"/>
      <c r="J47" s="1">
        <v>0</v>
      </c>
      <c r="K47" s="33">
        <v>2600000</v>
      </c>
      <c r="L47" s="1">
        <v>5302702.5</v>
      </c>
      <c r="M47" s="1">
        <v>5405405</v>
      </c>
      <c r="N47" s="1">
        <v>6081081</v>
      </c>
      <c r="O47" s="1">
        <v>4729730</v>
      </c>
      <c r="P47" s="1">
        <v>2027027</v>
      </c>
      <c r="Q47" s="1">
        <v>1351351</v>
      </c>
      <c r="R47" s="1">
        <v>675675.5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</row>
    <row r="48" spans="2:29" s="15" customFormat="1" ht="14.55" x14ac:dyDescent="0.35">
      <c r="B48" s="15" t="s">
        <v>74</v>
      </c>
      <c r="D48" s="15" t="s">
        <v>75</v>
      </c>
      <c r="G48" s="16"/>
      <c r="H48" s="16">
        <v>0</v>
      </c>
      <c r="I48" s="16">
        <v>0</v>
      </c>
      <c r="J48" s="16">
        <f>SUM(J45:J47)</f>
        <v>0</v>
      </c>
      <c r="K48" s="16">
        <f t="shared" ref="K48:AC48" si="9">SUM(K45:K47)</f>
        <v>2702485.2759656403</v>
      </c>
      <c r="L48" s="16">
        <f t="shared" si="9"/>
        <v>5610158.3278969219</v>
      </c>
      <c r="M48" s="16">
        <f t="shared" si="9"/>
        <v>5966053.1229337323</v>
      </c>
      <c r="N48" s="16">
        <f t="shared" si="9"/>
        <v>6943143.1610760717</v>
      </c>
      <c r="O48" s="16">
        <f t="shared" si="9"/>
        <v>5893206.199218411</v>
      </c>
      <c r="P48" s="16">
        <f t="shared" si="9"/>
        <v>3758547.448751634</v>
      </c>
      <c r="Q48" s="16">
        <f t="shared" si="9"/>
        <v>3917545.9096757397</v>
      </c>
      <c r="R48" s="16">
        <f t="shared" si="9"/>
        <v>4076544.8705998454</v>
      </c>
      <c r="S48" s="16">
        <f t="shared" si="9"/>
        <v>4235543.8315239511</v>
      </c>
      <c r="T48" s="16">
        <f t="shared" si="9"/>
        <v>5070218.2924480569</v>
      </c>
      <c r="U48" s="16">
        <f t="shared" si="9"/>
        <v>5904892.7533721626</v>
      </c>
      <c r="V48" s="16">
        <f t="shared" si="9"/>
        <v>6739567.2142962692</v>
      </c>
      <c r="W48" s="16">
        <f t="shared" si="9"/>
        <v>7574241.6752203749</v>
      </c>
      <c r="X48" s="16">
        <f t="shared" si="9"/>
        <v>8408916.1361444816</v>
      </c>
      <c r="Y48" s="16">
        <f t="shared" si="9"/>
        <v>9243590.5970685855</v>
      </c>
      <c r="Z48" s="16">
        <f t="shared" si="9"/>
        <v>10078265.057992691</v>
      </c>
      <c r="AA48" s="16">
        <f t="shared" si="9"/>
        <v>10912939.518916797</v>
      </c>
      <c r="AB48" s="16">
        <f t="shared" si="9"/>
        <v>11747613.979840901</v>
      </c>
      <c r="AC48" s="16">
        <f t="shared" si="9"/>
        <v>12582288.440765006</v>
      </c>
    </row>
    <row r="49" spans="2:31" ht="14.55" x14ac:dyDescent="0.35"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31" s="2" customFormat="1" ht="14.55" x14ac:dyDescent="0.35">
      <c r="B50" s="2" t="s">
        <v>76</v>
      </c>
      <c r="C50" s="2" t="s">
        <v>77</v>
      </c>
      <c r="D50" s="2" t="s">
        <v>67</v>
      </c>
      <c r="G50" s="3"/>
      <c r="H50" s="3"/>
      <c r="I50" s="3"/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1885196.0715000001</v>
      </c>
      <c r="Q50" s="3">
        <v>3770392.1430000002</v>
      </c>
      <c r="R50" s="3">
        <v>3770392.1430000002</v>
      </c>
      <c r="S50" s="3">
        <v>3770392.1430000002</v>
      </c>
      <c r="T50" s="3">
        <v>3770392.1430000002</v>
      </c>
      <c r="U50" s="3">
        <v>3770392.1430000002</v>
      </c>
      <c r="V50" s="3">
        <v>3770392.1430000002</v>
      </c>
      <c r="W50" s="3">
        <v>3770392.1430000002</v>
      </c>
      <c r="X50" s="3">
        <v>3770392.1430000002</v>
      </c>
      <c r="Y50" s="3">
        <v>3770392.1430000002</v>
      </c>
      <c r="Z50" s="3">
        <v>3770392.1430000002</v>
      </c>
      <c r="AA50" s="3">
        <v>3770392.1430000002</v>
      </c>
      <c r="AB50" s="3">
        <v>3770392.1430000002</v>
      </c>
      <c r="AC50" s="3">
        <v>3770392.1430000002</v>
      </c>
    </row>
    <row r="51" spans="2:31" ht="14.55" x14ac:dyDescent="0.35">
      <c r="C51" t="s">
        <v>77</v>
      </c>
      <c r="D51" t="s">
        <v>78</v>
      </c>
      <c r="G51" s="1"/>
      <c r="H51" s="1"/>
      <c r="I51" s="1"/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12200000</v>
      </c>
      <c r="V51" s="1">
        <v>24400000</v>
      </c>
      <c r="W51" s="1">
        <v>24400000</v>
      </c>
      <c r="X51" s="1">
        <v>24400000</v>
      </c>
      <c r="Y51" s="1">
        <v>24400000.305</v>
      </c>
      <c r="Z51" s="1">
        <v>24400000.914999999</v>
      </c>
      <c r="AA51" s="1">
        <v>24400001.524999999</v>
      </c>
      <c r="AB51" s="1">
        <v>24400002.134999998</v>
      </c>
      <c r="AC51" s="1">
        <v>24400002.744999997</v>
      </c>
    </row>
    <row r="52" spans="2:31" s="17" customFormat="1" ht="14.55" x14ac:dyDescent="0.35">
      <c r="B52" s="17" t="s">
        <v>79</v>
      </c>
      <c r="D52" s="17" t="s">
        <v>80</v>
      </c>
      <c r="G52" s="18"/>
      <c r="H52" s="18">
        <v>0</v>
      </c>
      <c r="I52" s="18">
        <v>0</v>
      </c>
      <c r="J52" s="18">
        <f>SUM(J50:J51)</f>
        <v>0</v>
      </c>
      <c r="K52" s="18">
        <f t="shared" ref="K52:AC52" si="10">SUM(K50:K51)</f>
        <v>0</v>
      </c>
      <c r="L52" s="18">
        <f t="shared" si="10"/>
        <v>0</v>
      </c>
      <c r="M52" s="18">
        <f t="shared" si="10"/>
        <v>0</v>
      </c>
      <c r="N52" s="18">
        <f t="shared" si="10"/>
        <v>0</v>
      </c>
      <c r="O52" s="18">
        <f t="shared" si="10"/>
        <v>0</v>
      </c>
      <c r="P52" s="18">
        <f t="shared" si="10"/>
        <v>1885196.0715000001</v>
      </c>
      <c r="Q52" s="18">
        <f t="shared" si="10"/>
        <v>3770392.1430000002</v>
      </c>
      <c r="R52" s="18">
        <f t="shared" si="10"/>
        <v>3770392.1430000002</v>
      </c>
      <c r="S52" s="18">
        <f t="shared" si="10"/>
        <v>3770392.1430000002</v>
      </c>
      <c r="T52" s="18">
        <f t="shared" si="10"/>
        <v>3770392.1430000002</v>
      </c>
      <c r="U52" s="18">
        <f t="shared" si="10"/>
        <v>15970392.142999999</v>
      </c>
      <c r="V52" s="18">
        <f t="shared" si="10"/>
        <v>28170392.142999999</v>
      </c>
      <c r="W52" s="18">
        <f t="shared" si="10"/>
        <v>28170392.142999999</v>
      </c>
      <c r="X52" s="18">
        <f t="shared" si="10"/>
        <v>28170392.142999999</v>
      </c>
      <c r="Y52" s="18">
        <f t="shared" si="10"/>
        <v>28170392.447999999</v>
      </c>
      <c r="Z52" s="18">
        <f t="shared" si="10"/>
        <v>28170393.057999998</v>
      </c>
      <c r="AA52" s="18">
        <f t="shared" si="10"/>
        <v>28170393.667999998</v>
      </c>
      <c r="AB52" s="18">
        <f t="shared" si="10"/>
        <v>28170394.277999997</v>
      </c>
      <c r="AC52" s="18">
        <f t="shared" si="10"/>
        <v>28170394.887999997</v>
      </c>
    </row>
    <row r="53" spans="2:31" ht="14.55" x14ac:dyDescent="0.35"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31" ht="14.55" x14ac:dyDescent="0.35">
      <c r="D54" s="2" t="s">
        <v>81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31" s="2" customFormat="1" ht="14.55" x14ac:dyDescent="0.35">
      <c r="B55" s="2" t="s">
        <v>82</v>
      </c>
      <c r="C55" s="2" t="s">
        <v>83</v>
      </c>
      <c r="D55" t="s">
        <v>84</v>
      </c>
      <c r="G55" s="3"/>
      <c r="H55" s="3"/>
      <c r="I55" s="3"/>
      <c r="J55" s="3"/>
      <c r="K55" s="3">
        <v>31165885.908329304</v>
      </c>
      <c r="L55" s="3">
        <v>31248127.964442112</v>
      </c>
      <c r="M55" s="3">
        <v>30539638.841345586</v>
      </c>
      <c r="N55" s="3">
        <v>30114455.142170124</v>
      </c>
      <c r="O55" s="3">
        <v>29778801.77364327</v>
      </c>
      <c r="P55" s="3">
        <v>29113202.504466385</v>
      </c>
      <c r="Q55" s="3">
        <v>28906629.55693591</v>
      </c>
      <c r="R55" s="3">
        <v>27542560.263004079</v>
      </c>
      <c r="S55" s="3">
        <v>26531126.633428849</v>
      </c>
      <c r="T55" s="3">
        <v>26241956.936316255</v>
      </c>
      <c r="U55" s="3">
        <v>23263247.995857518</v>
      </c>
      <c r="V55" s="3">
        <v>21139545.401206981</v>
      </c>
      <c r="W55" s="3">
        <v>19368629.097463027</v>
      </c>
      <c r="X55" s="3">
        <v>17504369.781266533</v>
      </c>
      <c r="Y55" s="3">
        <v>12489273.892961495</v>
      </c>
      <c r="Z55" s="3">
        <v>6926810.4063953497</v>
      </c>
      <c r="AA55" s="3">
        <v>6930344.713488372</v>
      </c>
      <c r="AB55" s="3">
        <v>6931555.2454651166</v>
      </c>
      <c r="AC55" s="3">
        <v>6931786.4180232566</v>
      </c>
    </row>
    <row r="56" spans="2:31" ht="14.55" x14ac:dyDescent="0.35">
      <c r="C56" t="s">
        <v>85</v>
      </c>
      <c r="D56" t="s">
        <v>86</v>
      </c>
      <c r="G56" s="1"/>
      <c r="H56" s="1"/>
      <c r="I56" s="1"/>
      <c r="J56" s="1"/>
      <c r="K56" s="1">
        <v>5396968.0323809348</v>
      </c>
      <c r="L56" s="1">
        <v>5213696.2580249365</v>
      </c>
      <c r="M56" s="1">
        <v>4948756.01498284</v>
      </c>
      <c r="N56" s="1">
        <v>4886782.5976322209</v>
      </c>
      <c r="O56" s="1">
        <v>4885315.7187902685</v>
      </c>
      <c r="P56" s="1">
        <v>4876031.2306554671</v>
      </c>
      <c r="Q56" s="1">
        <v>4872100.5835110657</v>
      </c>
      <c r="R56" s="1">
        <v>4900905.4181771781</v>
      </c>
      <c r="S56" s="1">
        <v>4931948.6319046523</v>
      </c>
      <c r="T56" s="1">
        <v>4890346.5086292271</v>
      </c>
      <c r="U56" s="1">
        <v>5137226.4489119872</v>
      </c>
      <c r="V56" s="1">
        <v>5584969.1417591581</v>
      </c>
      <c r="W56" s="1">
        <v>5996936.3512550388</v>
      </c>
      <c r="X56" s="1">
        <v>6245710.0939116422</v>
      </c>
      <c r="Y56" s="1">
        <v>3319833.6061091665</v>
      </c>
      <c r="Z56" s="1">
        <v>401875.08286916616</v>
      </c>
      <c r="AA56" s="1">
        <v>402913.93850073277</v>
      </c>
      <c r="AB56" s="1">
        <v>404342.8459700013</v>
      </c>
      <c r="AC56" s="1">
        <v>406636.47708518931</v>
      </c>
    </row>
    <row r="57" spans="2:31" ht="14.55" x14ac:dyDescent="0.35">
      <c r="B57" s="2"/>
      <c r="C57" t="s">
        <v>87</v>
      </c>
      <c r="D57" t="s">
        <v>88</v>
      </c>
      <c r="G57" s="1"/>
      <c r="H57" s="1"/>
      <c r="I57" s="1"/>
      <c r="J57" s="1"/>
      <c r="K57" s="1">
        <v>2065341.081870629</v>
      </c>
      <c r="L57" s="1">
        <v>1419818.2931326337</v>
      </c>
      <c r="M57" s="1">
        <v>655307.72126200458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</row>
    <row r="58" spans="2:31" s="19" customFormat="1" ht="14.55" x14ac:dyDescent="0.35">
      <c r="D58" s="19" t="s">
        <v>89</v>
      </c>
      <c r="G58" s="20"/>
      <c r="H58" s="20">
        <v>-42737552</v>
      </c>
      <c r="I58" s="20">
        <v>-36347291.47625</v>
      </c>
      <c r="J58" s="20">
        <v>-35537000</v>
      </c>
      <c r="K58" s="20">
        <f t="shared" ref="K58:AC58" si="11">-SUM(K55:K57)</f>
        <v>-38628195.022580869</v>
      </c>
      <c r="L58" s="20">
        <f t="shared" si="11"/>
        <v>-37881642.515599683</v>
      </c>
      <c r="M58" s="20">
        <f t="shared" si="11"/>
        <v>-36143702.577590436</v>
      </c>
      <c r="N58" s="20">
        <f t="shared" si="11"/>
        <v>-35001237.739802346</v>
      </c>
      <c r="O58" s="20">
        <f t="shared" si="11"/>
        <v>-34664117.492433541</v>
      </c>
      <c r="P58" s="20">
        <f t="shared" si="11"/>
        <v>-33989233.735121854</v>
      </c>
      <c r="Q58" s="20">
        <f t="shared" si="11"/>
        <v>-33778730.140446976</v>
      </c>
      <c r="R58" s="20">
        <f t="shared" si="11"/>
        <v>-32443465.681181259</v>
      </c>
      <c r="S58" s="20">
        <f t="shared" si="11"/>
        <v>-31463075.265333503</v>
      </c>
      <c r="T58" s="20">
        <f t="shared" si="11"/>
        <v>-31132303.444945484</v>
      </c>
      <c r="U58" s="20">
        <f t="shared" si="11"/>
        <v>-28400474.444769505</v>
      </c>
      <c r="V58" s="20">
        <f t="shared" si="11"/>
        <v>-26724514.542966139</v>
      </c>
      <c r="W58" s="20">
        <f t="shared" si="11"/>
        <v>-25365565.448718064</v>
      </c>
      <c r="X58" s="20">
        <f t="shared" si="11"/>
        <v>-23750079.875178173</v>
      </c>
      <c r="Y58" s="20">
        <f t="shared" si="11"/>
        <v>-15809107.499070661</v>
      </c>
      <c r="Z58" s="20">
        <f t="shared" si="11"/>
        <v>-7328685.4892645162</v>
      </c>
      <c r="AA58" s="20">
        <f t="shared" si="11"/>
        <v>-7333258.6519891052</v>
      </c>
      <c r="AB58" s="20">
        <f t="shared" si="11"/>
        <v>-7335898.0914351176</v>
      </c>
      <c r="AC58" s="20">
        <f t="shared" si="11"/>
        <v>-7338422.8951084455</v>
      </c>
    </row>
    <row r="59" spans="2:31" ht="14.55" x14ac:dyDescent="0.35"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31" s="21" customFormat="1" ht="14.55" x14ac:dyDescent="0.35">
      <c r="D60" s="21" t="s">
        <v>90</v>
      </c>
      <c r="G60" s="22"/>
      <c r="H60" s="22">
        <f>H17+H32+H41+H48+H52+H58</f>
        <v>446963420.75</v>
      </c>
      <c r="I60" s="22">
        <f>I17+I32+I41+I48+I52+I58</f>
        <v>509884146.80873257</v>
      </c>
      <c r="J60" s="22">
        <f>J17+J32+J41+J48+J52+J58</f>
        <v>518551804.38989997</v>
      </c>
      <c r="K60" s="22">
        <f t="shared" ref="K60:AB60" si="12">K17+K32+K41+K48+K52+K58</f>
        <v>602045464.02302647</v>
      </c>
      <c r="L60" s="22">
        <f t="shared" si="12"/>
        <v>633783021.8403759</v>
      </c>
      <c r="M60" s="22">
        <f t="shared" si="12"/>
        <v>660794565.04591525</v>
      </c>
      <c r="N60" s="22">
        <f t="shared" si="12"/>
        <v>696447082.2599932</v>
      </c>
      <c r="O60" s="22">
        <f t="shared" si="12"/>
        <v>737298314.74388349</v>
      </c>
      <c r="P60" s="22">
        <f t="shared" si="12"/>
        <v>780952914.43326366</v>
      </c>
      <c r="Q60" s="22">
        <f t="shared" si="12"/>
        <v>814729655.74581885</v>
      </c>
      <c r="R60" s="22">
        <f t="shared" si="12"/>
        <v>851469429.83636713</v>
      </c>
      <c r="S60" s="22">
        <f t="shared" si="12"/>
        <v>904710954.4807992</v>
      </c>
      <c r="T60" s="22">
        <f t="shared" si="12"/>
        <v>947879102.97089386</v>
      </c>
      <c r="U60" s="22">
        <f t="shared" si="12"/>
        <v>1000238749.0017755</v>
      </c>
      <c r="V60" s="22">
        <f t="shared" si="12"/>
        <v>1059395706.2572138</v>
      </c>
      <c r="W60" s="22">
        <f t="shared" si="12"/>
        <v>1109459576.7519367</v>
      </c>
      <c r="X60" s="22">
        <f t="shared" si="12"/>
        <v>1152689049.4256122</v>
      </c>
      <c r="Y60" s="22">
        <f t="shared" si="12"/>
        <v>1204666303.7545998</v>
      </c>
      <c r="Z60" s="22">
        <f t="shared" si="12"/>
        <v>1294805804.2910459</v>
      </c>
      <c r="AA60" s="22">
        <f t="shared" si="12"/>
        <v>1376117024.2711697</v>
      </c>
      <c r="AB60" s="22">
        <f t="shared" si="12"/>
        <v>1462988717.670079</v>
      </c>
      <c r="AC60" s="22">
        <f>AC17+AC32+AC41+AC48+AC52+AC58</f>
        <v>1556388665.1569118</v>
      </c>
      <c r="AE60" s="23">
        <f>(AC60/J60)^(1/19)-1</f>
        <v>5.9552343260708573E-2</v>
      </c>
    </row>
    <row r="61" spans="2:31" ht="14.55" x14ac:dyDescent="0.35"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31" ht="14.55" x14ac:dyDescent="0.35">
      <c r="D62" s="2" t="s">
        <v>91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31" ht="14.55" x14ac:dyDescent="0.35">
      <c r="D63" t="s">
        <v>66</v>
      </c>
      <c r="G63" s="1"/>
      <c r="H63" s="1"/>
      <c r="I63" s="1"/>
      <c r="J63" s="1"/>
      <c r="K63" s="1">
        <v>6886225.534653917</v>
      </c>
      <c r="L63" s="1">
        <v>14289233.490329491</v>
      </c>
      <c r="M63" s="1">
        <v>27132641.770331878</v>
      </c>
      <c r="N63" s="1">
        <v>55037706.938910268</v>
      </c>
      <c r="O63" s="1">
        <v>98262249.535584942</v>
      </c>
      <c r="P63" s="1">
        <v>148039429.12389499</v>
      </c>
      <c r="Q63" s="1">
        <v>198781112.22837779</v>
      </c>
      <c r="R63" s="1">
        <v>245957569.97505218</v>
      </c>
      <c r="S63" s="1">
        <v>287964778.86052483</v>
      </c>
      <c r="T63" s="1">
        <v>327253178.17681241</v>
      </c>
      <c r="U63" s="1">
        <v>365215347.08786219</v>
      </c>
      <c r="V63" s="1">
        <v>398645002.09325957</v>
      </c>
      <c r="W63" s="1">
        <v>420947982.85803115</v>
      </c>
      <c r="X63" s="1">
        <v>430837761.32441318</v>
      </c>
      <c r="Y63" s="1">
        <v>433095999.95319891</v>
      </c>
      <c r="Z63" s="1">
        <v>433022671.54027414</v>
      </c>
      <c r="AA63" s="1">
        <v>433063577.02728617</v>
      </c>
      <c r="AB63" s="1">
        <v>433222143.43123323</v>
      </c>
      <c r="AC63" s="1">
        <v>433385466.82729864</v>
      </c>
    </row>
    <row r="64" spans="2:31" ht="14.55" x14ac:dyDescent="0.35">
      <c r="D64" t="s">
        <v>66</v>
      </c>
      <c r="G64" s="1"/>
      <c r="H64" s="1"/>
      <c r="I64" s="1"/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</row>
    <row r="65" spans="3:31" ht="14.55" x14ac:dyDescent="0.35">
      <c r="D65" t="s">
        <v>77</v>
      </c>
      <c r="G65" s="1"/>
      <c r="H65" s="1"/>
      <c r="I65" s="1"/>
      <c r="J65" s="1"/>
      <c r="K65" s="1">
        <v>2250251.6630267426</v>
      </c>
      <c r="L65" s="1">
        <v>3060416.5274478225</v>
      </c>
      <c r="M65" s="1">
        <v>3152229.0232712571</v>
      </c>
      <c r="N65" s="1">
        <v>3246795.8939693943</v>
      </c>
      <c r="O65" s="1">
        <v>3431329.2359761698</v>
      </c>
      <c r="P65" s="1">
        <v>3708528.0434308429</v>
      </c>
      <c r="Q65" s="1">
        <v>3906913.3499214621</v>
      </c>
      <c r="R65" s="1">
        <v>4024120.7504191063</v>
      </c>
      <c r="S65" s="1">
        <v>4144844.3729316788</v>
      </c>
      <c r="T65" s="1">
        <v>6705007.2026454676</v>
      </c>
      <c r="U65" s="1">
        <v>11777792.41577651</v>
      </c>
      <c r="V65" s="1">
        <v>14566943.686775642</v>
      </c>
      <c r="W65" s="1">
        <v>15003951.99737891</v>
      </c>
      <c r="X65" s="1">
        <v>15454070.557300277</v>
      </c>
      <c r="Y65" s="1">
        <v>15949745.011163481</v>
      </c>
      <c r="Z65" s="1">
        <v>16492342.035786778</v>
      </c>
      <c r="AA65" s="1">
        <v>17019164.634004574</v>
      </c>
      <c r="AB65" s="1">
        <v>17529739.573024713</v>
      </c>
      <c r="AC65" s="1">
        <v>18055631.760215454</v>
      </c>
    </row>
    <row r="66" spans="3:31" ht="14.55" x14ac:dyDescent="0.35">
      <c r="D66" t="s">
        <v>60</v>
      </c>
      <c r="G66" s="1"/>
      <c r="H66" s="1"/>
      <c r="I66" s="1"/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771059.78260869556</v>
      </c>
      <c r="Q66" s="1">
        <v>3885461.9565217393</v>
      </c>
      <c r="R66" s="1">
        <v>6349517.6630434785</v>
      </c>
      <c r="S66" s="1">
        <v>6572440.6929347822</v>
      </c>
      <c r="T66" s="1">
        <v>6720863.9137228252</v>
      </c>
      <c r="U66" s="1">
        <v>6813552.3311345102</v>
      </c>
      <c r="V66" s="1">
        <v>6906771.4010685459</v>
      </c>
      <c r="W66" s="1">
        <v>7009912.043100602</v>
      </c>
      <c r="X66" s="1">
        <v>7141740.654393618</v>
      </c>
      <c r="Y66" s="1">
        <v>7274149.1240254277</v>
      </c>
      <c r="Z66" s="1">
        <v>7416529.8477461915</v>
      </c>
      <c r="AA66" s="1">
        <v>7587650.7431785762</v>
      </c>
      <c r="AB66" s="1">
        <v>7737834.1366613144</v>
      </c>
      <c r="AC66" s="1">
        <v>7802301.0166980643</v>
      </c>
    </row>
    <row r="67" spans="3:31" s="24" customFormat="1" ht="14.55" x14ac:dyDescent="0.35">
      <c r="D67" s="24" t="s">
        <v>92</v>
      </c>
      <c r="G67" s="25"/>
      <c r="H67" s="25">
        <v>300000</v>
      </c>
      <c r="I67" s="25">
        <f>3634899.82419295+1485315</f>
        <v>5120214.8241929505</v>
      </c>
      <c r="J67" s="25">
        <v>-13830</v>
      </c>
      <c r="K67" s="25">
        <v>9136477.1976806596</v>
      </c>
      <c r="L67" s="25">
        <v>17349650.017777313</v>
      </c>
      <c r="M67" s="25">
        <v>30284870.793603137</v>
      </c>
      <c r="N67" s="25">
        <v>58284502.832879663</v>
      </c>
      <c r="O67" s="25">
        <v>101693578.77156112</v>
      </c>
      <c r="P67" s="25">
        <v>152519016.94993451</v>
      </c>
      <c r="Q67" s="25">
        <v>206573487.534821</v>
      </c>
      <c r="R67" s="25">
        <v>256331208.38851476</v>
      </c>
      <c r="S67" s="25">
        <v>298682063.9263913</v>
      </c>
      <c r="T67" s="25">
        <v>340679049.2931807</v>
      </c>
      <c r="U67" s="25">
        <v>383806691.83477318</v>
      </c>
      <c r="V67" s="25">
        <v>420118717.18110377</v>
      </c>
      <c r="W67" s="25">
        <v>442961846.89851063</v>
      </c>
      <c r="X67" s="25">
        <v>453433572.53610706</v>
      </c>
      <c r="Y67" s="25">
        <v>456319894.08838779</v>
      </c>
      <c r="Z67" s="25">
        <v>456931543.42380708</v>
      </c>
      <c r="AA67" s="25">
        <v>457670392.40446937</v>
      </c>
      <c r="AB67" s="25">
        <v>458489717.14091921</v>
      </c>
      <c r="AC67" s="25">
        <v>459243399.60421216</v>
      </c>
    </row>
    <row r="68" spans="3:31" ht="14.55" x14ac:dyDescent="0.35"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3:31" s="21" customFormat="1" ht="14.55" x14ac:dyDescent="0.35">
      <c r="D69" s="21" t="s">
        <v>93</v>
      </c>
      <c r="G69" s="22"/>
      <c r="H69" s="22">
        <f>H60+H67</f>
        <v>447263420.75</v>
      </c>
      <c r="I69" s="22">
        <f>I60+I67</f>
        <v>515004361.63292551</v>
      </c>
      <c r="J69" s="22">
        <f>J60+J67</f>
        <v>518537974.38989997</v>
      </c>
      <c r="K69" s="22">
        <f t="shared" ref="K69:AC69" si="13">K60+K67</f>
        <v>611181941.22070718</v>
      </c>
      <c r="L69" s="22">
        <f t="shared" si="13"/>
        <v>651132671.85815322</v>
      </c>
      <c r="M69" s="22">
        <f t="shared" si="13"/>
        <v>691079435.83951843</v>
      </c>
      <c r="N69" s="22">
        <f t="shared" si="13"/>
        <v>754731585.09287286</v>
      </c>
      <c r="O69" s="22">
        <f t="shared" si="13"/>
        <v>838991893.51544464</v>
      </c>
      <c r="P69" s="22">
        <f t="shared" si="13"/>
        <v>933471931.38319814</v>
      </c>
      <c r="Q69" s="22">
        <f t="shared" si="13"/>
        <v>1021303143.2806399</v>
      </c>
      <c r="R69" s="22">
        <f t="shared" si="13"/>
        <v>1107800638.2248819</v>
      </c>
      <c r="S69" s="22">
        <f t="shared" si="13"/>
        <v>1203393018.4071906</v>
      </c>
      <c r="T69" s="22">
        <f t="shared" si="13"/>
        <v>1288558152.2640746</v>
      </c>
      <c r="U69" s="22">
        <f t="shared" si="13"/>
        <v>1384045440.8365488</v>
      </c>
      <c r="V69" s="22">
        <f t="shared" si="13"/>
        <v>1479514423.4383175</v>
      </c>
      <c r="W69" s="22">
        <f t="shared" si="13"/>
        <v>1552421423.6504474</v>
      </c>
      <c r="X69" s="22">
        <f t="shared" si="13"/>
        <v>1606122621.9617193</v>
      </c>
      <c r="Y69" s="22">
        <f t="shared" si="13"/>
        <v>1660986197.8429875</v>
      </c>
      <c r="Z69" s="22">
        <f t="shared" si="13"/>
        <v>1751737347.714853</v>
      </c>
      <c r="AA69" s="22">
        <f t="shared" si="13"/>
        <v>1833787416.6756392</v>
      </c>
      <c r="AB69" s="22">
        <f t="shared" si="13"/>
        <v>1921478434.8109982</v>
      </c>
      <c r="AC69" s="22">
        <f t="shared" si="13"/>
        <v>2015632064.7611241</v>
      </c>
    </row>
    <row r="70" spans="3:31" ht="14.55" x14ac:dyDescent="0.35"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3:31" s="26" customFormat="1" ht="14.55" hidden="1" x14ac:dyDescent="0.35">
      <c r="G71" s="27"/>
      <c r="H71" s="27"/>
      <c r="I71" s="27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</row>
    <row r="72" spans="3:31" ht="14.55" hidden="1" x14ac:dyDescent="0.35">
      <c r="G72" s="1"/>
      <c r="H72" s="1"/>
      <c r="I72" s="1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</row>
    <row r="73" spans="3:31" s="21" customFormat="1" ht="14.55" hidden="1" x14ac:dyDescent="0.35"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E73" s="23"/>
    </row>
    <row r="74" spans="3:31" ht="14.55" x14ac:dyDescent="0.35"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3:31" ht="14.55" x14ac:dyDescent="0.35">
      <c r="D75" s="2" t="s">
        <v>94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3:31" ht="14.55" x14ac:dyDescent="0.35">
      <c r="C76" t="s">
        <v>9</v>
      </c>
      <c r="D76" s="30" t="s">
        <v>95</v>
      </c>
      <c r="G76" s="1"/>
      <c r="H76" s="1"/>
      <c r="I76" s="1"/>
      <c r="J76" s="1">
        <v>592000</v>
      </c>
      <c r="K76" s="1">
        <v>592000</v>
      </c>
      <c r="L76" s="1">
        <v>592000</v>
      </c>
      <c r="M76" s="1">
        <v>592000</v>
      </c>
      <c r="N76" s="1">
        <v>592000</v>
      </c>
      <c r="O76" s="1">
        <v>592000</v>
      </c>
      <c r="P76" s="1">
        <v>592000</v>
      </c>
      <c r="Q76" s="1">
        <v>592000</v>
      </c>
      <c r="R76" s="1">
        <v>592000</v>
      </c>
      <c r="S76" s="1">
        <v>592000</v>
      </c>
      <c r="T76" s="1">
        <v>592000</v>
      </c>
      <c r="U76" s="1">
        <v>592000</v>
      </c>
      <c r="V76" s="1">
        <v>592000</v>
      </c>
      <c r="W76" s="1">
        <v>592000</v>
      </c>
      <c r="X76" s="1">
        <v>592000</v>
      </c>
      <c r="Y76" s="1">
        <v>592000</v>
      </c>
      <c r="Z76" s="1">
        <v>592000</v>
      </c>
      <c r="AA76" s="1">
        <v>592000</v>
      </c>
      <c r="AB76" s="1">
        <v>592000</v>
      </c>
      <c r="AC76" s="1">
        <v>592000</v>
      </c>
    </row>
    <row r="77" spans="3:31" ht="14.55" x14ac:dyDescent="0.35">
      <c r="C77" t="s">
        <v>35</v>
      </c>
      <c r="D77" s="30" t="s">
        <v>96</v>
      </c>
      <c r="J77" s="1">
        <v>1288500</v>
      </c>
      <c r="K77" s="1">
        <v>1288500</v>
      </c>
      <c r="L77" s="1">
        <v>1288500</v>
      </c>
      <c r="M77" s="1">
        <v>1288500</v>
      </c>
      <c r="N77" s="1">
        <v>1288500</v>
      </c>
      <c r="O77" s="1">
        <v>1288500</v>
      </c>
      <c r="P77" s="1">
        <v>1288500</v>
      </c>
      <c r="Q77" s="1">
        <v>1288500</v>
      </c>
      <c r="R77" s="1">
        <v>1288500</v>
      </c>
      <c r="S77" s="1">
        <v>1288500</v>
      </c>
      <c r="T77" s="1">
        <v>1288500</v>
      </c>
      <c r="U77" s="1">
        <v>1288500</v>
      </c>
      <c r="V77" s="1">
        <v>1288500</v>
      </c>
      <c r="W77" s="1">
        <v>1288500</v>
      </c>
      <c r="X77" s="1">
        <v>1288500</v>
      </c>
      <c r="Y77" s="1">
        <v>1288500</v>
      </c>
      <c r="Z77" s="1">
        <v>1288500</v>
      </c>
      <c r="AA77" s="1">
        <v>1288500</v>
      </c>
      <c r="AB77" s="1">
        <v>1288500</v>
      </c>
      <c r="AC77" s="1">
        <v>1288500</v>
      </c>
    </row>
    <row r="78" spans="3:31" ht="14.55" x14ac:dyDescent="0.35">
      <c r="C78" t="s">
        <v>15</v>
      </c>
      <c r="D78" s="30" t="s">
        <v>97</v>
      </c>
      <c r="J78" s="1">
        <v>1290043.5</v>
      </c>
      <c r="K78" s="1">
        <v>1290043.5</v>
      </c>
      <c r="L78" s="1">
        <v>1290043.5</v>
      </c>
      <c r="M78" s="1">
        <v>1290043.5</v>
      </c>
      <c r="N78" s="1">
        <v>1290043.5</v>
      </c>
      <c r="O78" s="1">
        <v>1290043.5</v>
      </c>
      <c r="P78" s="1">
        <v>1290043.5</v>
      </c>
      <c r="Q78" s="1">
        <v>1290043.5</v>
      </c>
      <c r="R78" s="1">
        <v>1290043.5</v>
      </c>
      <c r="S78" s="1">
        <v>1290043.5</v>
      </c>
      <c r="T78" s="1">
        <v>1290043.5</v>
      </c>
      <c r="U78" s="1">
        <v>1290043.5</v>
      </c>
      <c r="V78" s="1">
        <v>1290043.5</v>
      </c>
      <c r="W78" s="1">
        <v>1290043.5</v>
      </c>
      <c r="X78" s="1">
        <v>1290043.5</v>
      </c>
      <c r="Y78" s="1">
        <v>1290043.5</v>
      </c>
      <c r="Z78" s="1">
        <v>1290043.5</v>
      </c>
      <c r="AA78" s="1">
        <v>1290043.5</v>
      </c>
      <c r="AB78" s="1">
        <v>1290043.5</v>
      </c>
      <c r="AC78" s="1">
        <v>1290043.5</v>
      </c>
    </row>
    <row r="79" spans="3:31" ht="14.55" x14ac:dyDescent="0.35">
      <c r="C79" t="s">
        <v>15</v>
      </c>
      <c r="D79" s="30" t="s">
        <v>98</v>
      </c>
      <c r="J79" s="1">
        <v>537213</v>
      </c>
      <c r="K79" s="1">
        <v>537213</v>
      </c>
      <c r="L79" s="1">
        <v>537213</v>
      </c>
      <c r="M79" s="1">
        <v>537213</v>
      </c>
      <c r="N79" s="1">
        <v>537213</v>
      </c>
      <c r="O79" s="1">
        <v>537213</v>
      </c>
      <c r="P79" s="1">
        <v>537213</v>
      </c>
      <c r="Q79" s="1">
        <v>537213</v>
      </c>
      <c r="R79" s="1">
        <v>537213</v>
      </c>
      <c r="S79" s="1">
        <v>537213</v>
      </c>
      <c r="T79" s="1">
        <v>537213</v>
      </c>
      <c r="U79" s="1">
        <v>537213</v>
      </c>
      <c r="V79" s="1">
        <v>537213</v>
      </c>
      <c r="W79" s="1">
        <v>537213</v>
      </c>
      <c r="X79" s="1">
        <v>537213</v>
      </c>
      <c r="Y79" s="1">
        <v>537213</v>
      </c>
      <c r="Z79" s="1">
        <v>537213</v>
      </c>
      <c r="AA79" s="1">
        <v>537213</v>
      </c>
      <c r="AB79" s="1">
        <v>537213</v>
      </c>
      <c r="AC79" s="1">
        <v>537213</v>
      </c>
    </row>
    <row r="80" spans="3:31" ht="14.55" x14ac:dyDescent="0.35">
      <c r="C80" t="s">
        <v>37</v>
      </c>
      <c r="D80" s="30" t="s">
        <v>99</v>
      </c>
      <c r="J80" s="1">
        <v>2537000</v>
      </c>
      <c r="K80" s="1">
        <v>2537000</v>
      </c>
      <c r="L80" s="1">
        <v>2537000</v>
      </c>
      <c r="M80" s="1">
        <v>2537000</v>
      </c>
      <c r="N80" s="1">
        <v>2537000</v>
      </c>
      <c r="O80" s="1">
        <v>2537000</v>
      </c>
      <c r="P80" s="1">
        <v>2537000</v>
      </c>
      <c r="Q80" s="1">
        <v>2537000</v>
      </c>
      <c r="R80" s="1">
        <v>2537000</v>
      </c>
      <c r="S80" s="1">
        <v>2537000</v>
      </c>
      <c r="T80" s="1">
        <v>2537000</v>
      </c>
      <c r="U80" s="1">
        <v>2537000</v>
      </c>
      <c r="V80" s="1">
        <v>2537000</v>
      </c>
      <c r="W80" s="1">
        <v>2537000</v>
      </c>
      <c r="X80" s="1">
        <v>2537000</v>
      </c>
      <c r="Y80" s="1">
        <v>2537000</v>
      </c>
      <c r="Z80" s="1">
        <v>2537000</v>
      </c>
      <c r="AA80" s="1">
        <v>2537000</v>
      </c>
      <c r="AB80" s="1">
        <v>2537000</v>
      </c>
      <c r="AC80" s="1">
        <v>2537000</v>
      </c>
    </row>
    <row r="81" spans="3:29" ht="14.55" x14ac:dyDescent="0.35">
      <c r="C81" t="s">
        <v>57</v>
      </c>
      <c r="D81" s="30" t="s">
        <v>100</v>
      </c>
      <c r="J81" s="1">
        <v>189581</v>
      </c>
      <c r="K81" s="1">
        <v>189581</v>
      </c>
      <c r="L81" s="1">
        <v>189581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</row>
    <row r="82" spans="3:29" s="2" customFormat="1" ht="14.55" x14ac:dyDescent="0.35">
      <c r="D82" s="31" t="s">
        <v>101</v>
      </c>
      <c r="J82" s="3">
        <v>6434337.5</v>
      </c>
      <c r="K82" s="3">
        <v>6434337.5</v>
      </c>
      <c r="L82" s="3">
        <v>6434337.5</v>
      </c>
      <c r="M82" s="3">
        <v>6244756.5</v>
      </c>
      <c r="N82" s="3">
        <v>6244756.5</v>
      </c>
      <c r="O82" s="3">
        <v>6244756.5</v>
      </c>
      <c r="P82" s="3">
        <v>6244756.5</v>
      </c>
      <c r="Q82" s="3">
        <v>6244756.5</v>
      </c>
      <c r="R82" s="3">
        <v>6244756.5</v>
      </c>
      <c r="S82" s="3">
        <v>6244756.5</v>
      </c>
      <c r="T82" s="3">
        <v>6244756.5</v>
      </c>
      <c r="U82" s="3">
        <v>6244756.5</v>
      </c>
      <c r="V82" s="3">
        <v>6244756.5</v>
      </c>
      <c r="W82" s="3">
        <v>6244756.5</v>
      </c>
      <c r="X82" s="3">
        <v>6244756.5</v>
      </c>
      <c r="Y82" s="3">
        <v>6244756.5</v>
      </c>
      <c r="Z82" s="3">
        <v>6244756.5</v>
      </c>
      <c r="AA82" s="3">
        <v>6244756.5</v>
      </c>
      <c r="AB82" s="3">
        <v>6244756.5</v>
      </c>
      <c r="AC82" s="3">
        <v>6244756.5</v>
      </c>
    </row>
    <row r="83" spans="3:29" ht="14.55" x14ac:dyDescent="0.35">
      <c r="D83" s="3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3:29" ht="14.55" x14ac:dyDescent="0.35">
      <c r="D84" s="2" t="s">
        <v>102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3:29" ht="14.55" x14ac:dyDescent="0.35">
      <c r="C85" t="s">
        <v>9</v>
      </c>
      <c r="D85" s="30" t="s">
        <v>95</v>
      </c>
      <c r="J85" s="1">
        <v>1184000</v>
      </c>
      <c r="K85" s="1">
        <v>1184000</v>
      </c>
      <c r="L85" s="1">
        <v>1184000</v>
      </c>
      <c r="M85" s="1">
        <v>1184000</v>
      </c>
      <c r="N85" s="1">
        <v>1184000</v>
      </c>
      <c r="O85" s="1">
        <v>1184000</v>
      </c>
      <c r="P85" s="1">
        <v>1184000</v>
      </c>
      <c r="Q85" s="1">
        <v>1184000</v>
      </c>
      <c r="R85" s="1">
        <v>1184000</v>
      </c>
      <c r="S85" s="1">
        <v>1184000</v>
      </c>
      <c r="T85" s="1">
        <v>1184000</v>
      </c>
      <c r="U85" s="1">
        <v>1184000</v>
      </c>
      <c r="V85" s="1">
        <v>1184000</v>
      </c>
      <c r="W85" s="1">
        <v>1184000</v>
      </c>
      <c r="X85" s="1">
        <v>1184000</v>
      </c>
      <c r="Y85" s="1">
        <v>1184000</v>
      </c>
      <c r="Z85" s="1">
        <v>1184000</v>
      </c>
      <c r="AA85" s="1">
        <v>1184000</v>
      </c>
      <c r="AB85" s="1">
        <v>1184000</v>
      </c>
      <c r="AC85" s="1">
        <v>1184000</v>
      </c>
    </row>
    <row r="86" spans="3:29" ht="14.55" x14ac:dyDescent="0.35">
      <c r="C86" t="s">
        <v>35</v>
      </c>
      <c r="D86" s="30" t="s">
        <v>96</v>
      </c>
      <c r="J86" s="1">
        <v>2577000</v>
      </c>
      <c r="K86" s="1">
        <v>2763832.5</v>
      </c>
      <c r="L86" s="1">
        <v>2964210.3562500002</v>
      </c>
      <c r="M86" s="1">
        <v>3179115.6070781252</v>
      </c>
      <c r="N86" s="1">
        <v>3409601.4885912891</v>
      </c>
      <c r="O86" s="1">
        <v>3656797.5965141575</v>
      </c>
      <c r="P86" s="1">
        <v>3921915.4222614341</v>
      </c>
      <c r="Q86" s="1">
        <v>4206254.2903753882</v>
      </c>
      <c r="R86" s="1">
        <v>4511207.7264276035</v>
      </c>
      <c r="S86" s="1">
        <v>4838270.2865936048</v>
      </c>
      <c r="T86" s="1">
        <v>5189044.8823716408</v>
      </c>
      <c r="U86" s="1">
        <v>5565250.6363435844</v>
      </c>
      <c r="V86" s="1">
        <v>5968731.307478494</v>
      </c>
      <c r="W86" s="1">
        <v>6401464.3272706848</v>
      </c>
      <c r="X86" s="1">
        <v>6865570.4909978099</v>
      </c>
      <c r="Y86" s="1">
        <v>7363324.3515951512</v>
      </c>
      <c r="Z86" s="1">
        <v>7897165.3670857996</v>
      </c>
      <c r="AA86" s="1">
        <v>8469709.8561995197</v>
      </c>
      <c r="AB86" s="1">
        <v>9083763.8207739852</v>
      </c>
      <c r="AC86" s="1">
        <v>9742336.6977800988</v>
      </c>
    </row>
    <row r="87" spans="3:29" ht="14.55" x14ac:dyDescent="0.35">
      <c r="C87" t="s">
        <v>15</v>
      </c>
      <c r="D87" s="30" t="s">
        <v>97</v>
      </c>
      <c r="J87" s="1">
        <v>2580087</v>
      </c>
      <c r="K87" s="1">
        <v>2580087</v>
      </c>
      <c r="L87" s="1">
        <v>2580087</v>
      </c>
      <c r="M87" s="1">
        <v>2580087</v>
      </c>
      <c r="N87" s="1">
        <v>2580087</v>
      </c>
      <c r="O87" s="1">
        <v>2580087</v>
      </c>
      <c r="P87" s="1">
        <v>2580087</v>
      </c>
      <c r="Q87" s="1">
        <v>2580087</v>
      </c>
      <c r="R87" s="1">
        <v>2580087</v>
      </c>
      <c r="S87" s="1">
        <v>2580087</v>
      </c>
      <c r="T87" s="1">
        <v>2580087</v>
      </c>
      <c r="U87" s="1">
        <v>2580087</v>
      </c>
      <c r="V87" s="1">
        <v>2580087</v>
      </c>
      <c r="W87" s="1">
        <v>2580087</v>
      </c>
      <c r="X87" s="1">
        <v>2580087</v>
      </c>
      <c r="Y87" s="1">
        <v>2580087</v>
      </c>
      <c r="Z87" s="1">
        <v>2580087</v>
      </c>
      <c r="AA87" s="1">
        <v>2580087</v>
      </c>
      <c r="AB87" s="1">
        <v>2580087</v>
      </c>
      <c r="AC87" s="1">
        <v>2580087</v>
      </c>
    </row>
    <row r="88" spans="3:29" ht="14.55" x14ac:dyDescent="0.35">
      <c r="C88" t="s">
        <v>15</v>
      </c>
      <c r="D88" s="30" t="s">
        <v>98</v>
      </c>
      <c r="J88" s="1">
        <v>1074426</v>
      </c>
      <c r="K88" s="1">
        <v>1074426</v>
      </c>
      <c r="L88" s="1">
        <v>1074426</v>
      </c>
      <c r="M88" s="1">
        <v>1074426</v>
      </c>
      <c r="N88" s="1">
        <v>1074426</v>
      </c>
      <c r="O88" s="1">
        <v>1074426</v>
      </c>
      <c r="P88" s="1">
        <v>1074426</v>
      </c>
      <c r="Q88" s="1">
        <v>1074426</v>
      </c>
      <c r="R88" s="1">
        <v>1074426</v>
      </c>
      <c r="S88" s="1">
        <v>1074426</v>
      </c>
      <c r="T88" s="1">
        <v>1074426</v>
      </c>
      <c r="U88" s="1">
        <v>1074426</v>
      </c>
      <c r="V88" s="1">
        <v>1074426</v>
      </c>
      <c r="W88" s="1">
        <v>1074426</v>
      </c>
      <c r="X88" s="1">
        <v>1074426</v>
      </c>
      <c r="Y88" s="1">
        <v>1074426</v>
      </c>
      <c r="Z88" s="1">
        <v>1074426</v>
      </c>
      <c r="AA88" s="1">
        <v>1074426</v>
      </c>
      <c r="AB88" s="1">
        <v>1074426</v>
      </c>
      <c r="AC88" s="1">
        <v>1074426</v>
      </c>
    </row>
    <row r="89" spans="3:29" ht="14.55" x14ac:dyDescent="0.35">
      <c r="C89" t="s">
        <v>37</v>
      </c>
      <c r="D89" s="30" t="s">
        <v>99</v>
      </c>
      <c r="J89" s="1">
        <v>5074000</v>
      </c>
      <c r="K89" s="1">
        <v>5467234.9999999991</v>
      </c>
      <c r="L89" s="1">
        <v>5890945.7124999985</v>
      </c>
      <c r="M89" s="1">
        <v>6347494.005218748</v>
      </c>
      <c r="N89" s="1">
        <v>6839424.7906232001</v>
      </c>
      <c r="O89" s="1">
        <v>7369480.2118964978</v>
      </c>
      <c r="P89" s="1">
        <v>7940614.9283184754</v>
      </c>
      <c r="Q89" s="1">
        <v>8556012.5852631573</v>
      </c>
      <c r="R89" s="1">
        <v>9219103.5606210511</v>
      </c>
      <c r="S89" s="1">
        <v>9933584.0865691826</v>
      </c>
      <c r="T89" s="1">
        <v>10703436.853278292</v>
      </c>
      <c r="U89" s="1">
        <v>11532953.209407359</v>
      </c>
      <c r="V89" s="1">
        <v>12426757.083136428</v>
      </c>
      <c r="W89" s="1">
        <v>13389830.757079501</v>
      </c>
      <c r="X89" s="1">
        <v>14427542.640753161</v>
      </c>
      <c r="Y89" s="1">
        <v>15545677.195411529</v>
      </c>
      <c r="Z89" s="1">
        <v>16750467.178055922</v>
      </c>
      <c r="AA89" s="1">
        <v>18048628.384355254</v>
      </c>
      <c r="AB89" s="1">
        <v>19447397.084142786</v>
      </c>
      <c r="AC89" s="1">
        <v>20954570.358163849</v>
      </c>
    </row>
    <row r="90" spans="3:29" ht="14.55" x14ac:dyDescent="0.35">
      <c r="C90" t="s">
        <v>57</v>
      </c>
      <c r="D90" s="30" t="s">
        <v>100</v>
      </c>
      <c r="J90" s="1">
        <v>379162</v>
      </c>
      <c r="K90" s="1">
        <v>379162</v>
      </c>
      <c r="L90" s="1">
        <v>379162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</row>
    <row r="91" spans="3:29" s="2" customFormat="1" ht="14.55" x14ac:dyDescent="0.35">
      <c r="D91" s="31" t="s">
        <v>101</v>
      </c>
      <c r="J91" s="3">
        <v>12868675</v>
      </c>
      <c r="K91" s="3">
        <v>13448742.5</v>
      </c>
      <c r="L91" s="3">
        <v>14072831.068749998</v>
      </c>
      <c r="M91" s="3">
        <v>14365122.612296874</v>
      </c>
      <c r="N91" s="3">
        <v>15087539.27921449</v>
      </c>
      <c r="O91" s="3">
        <v>15864790.808410656</v>
      </c>
      <c r="P91" s="3">
        <v>16701043.35057991</v>
      </c>
      <c r="Q91" s="3">
        <v>17600779.875638545</v>
      </c>
      <c r="R91" s="3">
        <v>18568824.287048653</v>
      </c>
      <c r="S91" s="3">
        <v>19610367.373162787</v>
      </c>
      <c r="T91" s="3">
        <v>20730994.735649936</v>
      </c>
      <c r="U91" s="3">
        <v>21936716.845750943</v>
      </c>
      <c r="V91" s="3">
        <v>23234001.390614923</v>
      </c>
      <c r="W91" s="3">
        <v>24629808.084350184</v>
      </c>
      <c r="X91" s="3">
        <v>26131626.131750971</v>
      </c>
      <c r="Y91" s="3">
        <v>27747514.547006682</v>
      </c>
      <c r="Z91" s="3">
        <v>29486145.545141719</v>
      </c>
      <c r="AA91" s="3">
        <v>31356851.240554772</v>
      </c>
      <c r="AB91" s="3">
        <v>33369673.904916771</v>
      </c>
      <c r="AC91" s="3">
        <v>35535420.055943951</v>
      </c>
    </row>
    <row r="92" spans="3:29" s="2" customFormat="1" ht="14.55" x14ac:dyDescent="0.35"/>
    <row r="93" spans="3:29" s="2" customFormat="1" ht="14.55" x14ac:dyDescent="0.35"/>
    <row r="94" spans="3:29" s="2" customFormat="1" ht="14.55" x14ac:dyDescent="0.35"/>
    <row r="95" spans="3:29" s="2" customFormat="1" ht="14.55" x14ac:dyDescent="0.35"/>
    <row r="96" spans="3:29" s="35" customFormat="1" ht="14.55" x14ac:dyDescent="0.35">
      <c r="D96" s="35" t="s">
        <v>103</v>
      </c>
      <c r="H96" s="36">
        <f>H60-H40</f>
        <v>328927561.75</v>
      </c>
      <c r="I96" s="36">
        <f t="shared" ref="I96:X96" si="14">I60-I40</f>
        <v>322915157.75174701</v>
      </c>
      <c r="J96" s="36">
        <f t="shared" si="14"/>
        <v>428261195.49999994</v>
      </c>
      <c r="K96" s="36">
        <f t="shared" si="14"/>
        <v>434770056.29423815</v>
      </c>
      <c r="L96" s="36">
        <f t="shared" si="14"/>
        <v>446814032.78339028</v>
      </c>
      <c r="M96" s="36">
        <f t="shared" si="14"/>
        <v>457241262.16768706</v>
      </c>
      <c r="N96" s="36">
        <f t="shared" si="14"/>
        <v>481788534.8652727</v>
      </c>
      <c r="O96" s="36">
        <f t="shared" si="14"/>
        <v>506995359.95393836</v>
      </c>
      <c r="P96" s="36">
        <f t="shared" si="14"/>
        <v>528427314.3298251</v>
      </c>
      <c r="Q96" s="36">
        <f t="shared" si="14"/>
        <v>545081743.50879943</v>
      </c>
      <c r="R96" s="36">
        <f t="shared" si="14"/>
        <v>570358999.69620061</v>
      </c>
      <c r="S96" s="36">
        <f t="shared" si="14"/>
        <v>604274133.13290238</v>
      </c>
      <c r="T96" s="36">
        <f t="shared" si="14"/>
        <v>631607713.94435549</v>
      </c>
      <c r="U96" s="36">
        <f t="shared" si="14"/>
        <v>678282573.7785244</v>
      </c>
      <c r="V96" s="36">
        <f t="shared" si="14"/>
        <v>731212231.91023922</v>
      </c>
      <c r="W96" s="36">
        <f t="shared" si="14"/>
        <v>774198517.14265108</v>
      </c>
      <c r="X96" s="36">
        <f t="shared" si="14"/>
        <v>810689939.53736997</v>
      </c>
    </row>
    <row r="97" spans="4:24" s="35" customFormat="1" ht="14.55" x14ac:dyDescent="0.35">
      <c r="D97" s="35" t="s">
        <v>104</v>
      </c>
      <c r="K97" s="37">
        <f ca="1">[2]Lib_SWP!W174</f>
        <v>434770056.29423821</v>
      </c>
      <c r="L97" s="37">
        <f ca="1">[2]Lib_SWP!X174</f>
        <v>446814032.78339034</v>
      </c>
      <c r="M97" s="37">
        <f ca="1">[2]Lib_SWP!Y174</f>
        <v>457241262.16768718</v>
      </c>
      <c r="N97" s="37">
        <f ca="1">[2]Lib_SWP!Z174</f>
        <v>481788534.8652727</v>
      </c>
      <c r="O97" s="37">
        <f ca="1">[2]Lib_SWP!AA174</f>
        <v>506995359.95393836</v>
      </c>
      <c r="P97" s="37">
        <f ca="1">[2]Lib_SWP!AB174</f>
        <v>528427314.32982486</v>
      </c>
      <c r="Q97" s="37">
        <f ca="1">[2]Lib_SWP!AC174</f>
        <v>545081743.50879955</v>
      </c>
      <c r="R97" s="37">
        <f ca="1">[2]Lib_SWP!AD174</f>
        <v>570358999.69620061</v>
      </c>
      <c r="S97" s="37">
        <f ca="1">[2]Lib_SWP!AE174</f>
        <v>604274133.13290274</v>
      </c>
      <c r="T97" s="37">
        <f ca="1">[2]Lib_SWP!AF174</f>
        <v>631607713.94435549</v>
      </c>
      <c r="U97" s="37">
        <f ca="1">[2]Lib_SWP!AG174</f>
        <v>678282573.7785244</v>
      </c>
      <c r="V97" s="37">
        <f ca="1">[2]Lib_SWP!AH174</f>
        <v>731212231.91023934</v>
      </c>
      <c r="W97" s="37">
        <f ca="1">[2]Lib_SWP!AI174</f>
        <v>774198517.14265108</v>
      </c>
      <c r="X97" s="37">
        <f ca="1">[2]Lib_SWP!AJ174</f>
        <v>810689939.53737032</v>
      </c>
    </row>
    <row r="98" spans="4:24" s="35" customFormat="1" ht="14.55" x14ac:dyDescent="0.35">
      <c r="D98" s="35" t="s">
        <v>105</v>
      </c>
      <c r="K98" s="36">
        <f ca="1">K96-K97</f>
        <v>0</v>
      </c>
      <c r="L98" s="36">
        <f t="shared" ref="L98:X98" ca="1" si="15">L96-L97</f>
        <v>0</v>
      </c>
      <c r="M98" s="36">
        <f t="shared" ca="1" si="15"/>
        <v>0</v>
      </c>
      <c r="N98" s="36">
        <f t="shared" ca="1" si="15"/>
        <v>0</v>
      </c>
      <c r="O98" s="36">
        <f t="shared" ca="1" si="15"/>
        <v>0</v>
      </c>
      <c r="P98" s="36">
        <f t="shared" ca="1" si="15"/>
        <v>0</v>
      </c>
      <c r="Q98" s="36">
        <f t="shared" ca="1" si="15"/>
        <v>0</v>
      </c>
      <c r="R98" s="36">
        <f t="shared" ca="1" si="15"/>
        <v>0</v>
      </c>
      <c r="S98" s="36">
        <f t="shared" ca="1" si="15"/>
        <v>0</v>
      </c>
      <c r="T98" s="36">
        <f t="shared" ca="1" si="15"/>
        <v>0</v>
      </c>
      <c r="U98" s="36">
        <f t="shared" ca="1" si="15"/>
        <v>0</v>
      </c>
      <c r="V98" s="36">
        <f t="shared" ca="1" si="15"/>
        <v>0</v>
      </c>
      <c r="W98" s="36">
        <f t="shared" ca="1" si="15"/>
        <v>0</v>
      </c>
      <c r="X98" s="36">
        <f t="shared" ca="1" si="15"/>
        <v>0</v>
      </c>
    </row>
    <row r="99" spans="4:24" s="2" customFormat="1" ht="14.55" x14ac:dyDescent="0.35"/>
    <row r="100" spans="4:24" s="2" customFormat="1" ht="14.55" x14ac:dyDescent="0.35"/>
    <row r="101" spans="4:24" s="2" customFormat="1" ht="14.55" x14ac:dyDescent="0.35"/>
    <row r="102" spans="4:24" s="2" customFormat="1" x14ac:dyDescent="0.3"/>
    <row r="103" spans="4:24" s="2" customFormat="1" x14ac:dyDescent="0.3"/>
    <row r="104" spans="4:24" s="2" customFormat="1" x14ac:dyDescent="0.3"/>
    <row r="105" spans="4:24" s="2" customFormat="1" x14ac:dyDescent="0.3"/>
    <row r="106" spans="4:24" s="2" customFormat="1" x14ac:dyDescent="0.3"/>
    <row r="107" spans="4:24" s="2" customFormat="1" x14ac:dyDescent="0.3"/>
    <row r="108" spans="4:24" s="2" customFormat="1" x14ac:dyDescent="0.3"/>
    <row r="109" spans="4:24" s="2" customFormat="1" x14ac:dyDescent="0.3"/>
    <row r="110" spans="4:24" s="2" customFormat="1" x14ac:dyDescent="0.3"/>
  </sheetData>
  <hyperlinks>
    <hyperlink ref="D56" r:id="rId1" display="DC@AB Credit"/>
  </hyperlinks>
  <pageMargins left="0.7" right="0.7" top="0.75" bottom="0.75" header="0.3" footer="0.3"/>
  <pageSetup paperSize="17" scale="52" fitToWidth="0" orientation="landscape" r:id="rId2"/>
  <headerFooter>
    <oddHeader>&amp;C&amp;"-,Bold"&amp;18 2016 - 2035 State Water Project Budget and Forecast
Based on DWR Estimates as of September 30, 2015</oddHeader>
    <oddFooter>&amp;CPage &amp;P of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GDR Data\WRM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36A0BE3C-908D-4CE6-8DA2-01A0332C8527}"/>
</file>

<file path=customXml/itemProps2.xml><?xml version="1.0" encoding="utf-8"?>
<ds:datastoreItem xmlns:ds="http://schemas.openxmlformats.org/officeDocument/2006/customXml" ds:itemID="{25C4F7CD-8640-4B56-9652-0A724719B56A}"/>
</file>

<file path=customXml/itemProps3.xml><?xml version="1.0" encoding="utf-8"?>
<ds:datastoreItem xmlns:ds="http://schemas.openxmlformats.org/officeDocument/2006/customXml" ds:itemID="{806F0342-6D4B-475E-AD3B-1625C60DFB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FY2015-2035 Budget Proj- v1.1</vt:lpstr>
      <vt:lpstr>'FY2015-2035 Budget Proj- v1.1'!Print_Area</vt:lpstr>
      <vt:lpstr>'FY2015-2035 Budget Proj- v1.1'!Print_Titles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SWP_FY2017-2018_BudgetandProjection_2015-2035_v1_1_2015_1014forCFOsent2015_1014-v2</dc:title>
  <dc:creator>Reukema,David C</dc:creator>
  <cp:lastModifiedBy>Van den Berg,Arnout H</cp:lastModifiedBy>
  <dcterms:created xsi:type="dcterms:W3CDTF">2015-10-14T19:11:22Z</dcterms:created>
  <dcterms:modified xsi:type="dcterms:W3CDTF">2015-10-29T19:59:01Z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