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9310" yWindow="-135" windowWidth="27900" windowHeight="13980" activeTab="2"/>
  </bookViews>
  <sheets>
    <sheet name="Instructions" sheetId="4" r:id="rId1"/>
    <sheet name="ProjectList" sheetId="5" r:id="rId2"/>
    <sheet name="Compared" sheetId="6" r:id="rId3"/>
  </sheets>
  <definedNames>
    <definedName name="_xlnm._FilterDatabase" localSheetId="1" hidden="1">ProjectList!$A$5:$Z$89</definedName>
  </definedNames>
  <calcPr calcId="145621" calcOnSave="0"/>
</workbook>
</file>

<file path=xl/calcChain.xml><?xml version="1.0" encoding="utf-8"?>
<calcChain xmlns="http://schemas.openxmlformats.org/spreadsheetml/2006/main">
  <c r="H175" i="6" l="1"/>
  <c r="H174" i="6"/>
  <c r="E168" i="5" l="1"/>
  <c r="F168" i="5"/>
  <c r="G168" i="5"/>
  <c r="H168" i="5"/>
  <c r="I168" i="5"/>
  <c r="J168" i="5"/>
  <c r="K168" i="5"/>
  <c r="L168" i="5"/>
  <c r="E169" i="5"/>
  <c r="F169" i="5"/>
  <c r="G169" i="5"/>
  <c r="H169" i="5"/>
  <c r="I169" i="5"/>
  <c r="J169" i="5"/>
  <c r="K169" i="5"/>
  <c r="L169" i="5"/>
  <c r="E170" i="5"/>
  <c r="F170" i="5"/>
  <c r="G170" i="5"/>
  <c r="H170" i="5"/>
  <c r="I170" i="5"/>
  <c r="J170" i="5"/>
  <c r="K170" i="5"/>
  <c r="L170" i="5"/>
  <c r="E171" i="5"/>
  <c r="F171" i="5"/>
  <c r="G171" i="5"/>
  <c r="H171" i="5"/>
  <c r="I171" i="5"/>
  <c r="J171" i="5"/>
  <c r="K171" i="5"/>
  <c r="L171" i="5"/>
  <c r="E172" i="5"/>
  <c r="F172" i="5"/>
  <c r="G172" i="5"/>
  <c r="H172" i="5"/>
  <c r="I172" i="5"/>
  <c r="J172" i="5"/>
  <c r="K172" i="5"/>
  <c r="L172" i="5"/>
  <c r="E173" i="5"/>
  <c r="F173" i="5"/>
  <c r="G173" i="5"/>
  <c r="H173" i="5"/>
  <c r="I173" i="5"/>
  <c r="J173" i="5"/>
  <c r="K173" i="5"/>
  <c r="L173" i="5"/>
  <c r="E174" i="5"/>
  <c r="F174" i="5"/>
  <c r="G174" i="5"/>
  <c r="H174" i="5"/>
  <c r="I174" i="5"/>
  <c r="J174" i="5"/>
  <c r="K174" i="5"/>
  <c r="L174" i="5"/>
  <c r="E175" i="5"/>
  <c r="F175" i="5"/>
  <c r="G175" i="5"/>
  <c r="H175" i="5"/>
  <c r="I175" i="5"/>
  <c r="J175" i="5"/>
  <c r="K175" i="5"/>
  <c r="L175" i="5"/>
  <c r="E176" i="5"/>
  <c r="F176" i="5"/>
  <c r="G176" i="5"/>
  <c r="H176" i="5"/>
  <c r="I176" i="5"/>
  <c r="J176" i="5"/>
  <c r="K176" i="5"/>
  <c r="L176" i="5"/>
  <c r="E177" i="5"/>
  <c r="F177" i="5"/>
  <c r="G177" i="5"/>
  <c r="H177" i="5"/>
  <c r="I177" i="5"/>
  <c r="J177" i="5"/>
  <c r="K177" i="5"/>
  <c r="L177" i="5"/>
  <c r="E178" i="5"/>
  <c r="F178" i="5"/>
  <c r="G178" i="5"/>
  <c r="H178" i="5"/>
  <c r="I178" i="5"/>
  <c r="J178" i="5"/>
  <c r="K178" i="5"/>
  <c r="L178" i="5"/>
  <c r="E179" i="5"/>
  <c r="F179" i="5"/>
  <c r="G179" i="5"/>
  <c r="H179" i="5"/>
  <c r="I179" i="5"/>
  <c r="J179" i="5"/>
  <c r="K179" i="5"/>
  <c r="L179" i="5"/>
  <c r="E180" i="5"/>
  <c r="F180" i="5"/>
  <c r="G180" i="5"/>
  <c r="H180" i="5"/>
  <c r="I180" i="5"/>
  <c r="J180" i="5"/>
  <c r="K180" i="5"/>
  <c r="L180" i="5"/>
  <c r="E181" i="5"/>
  <c r="F181" i="5"/>
  <c r="G181" i="5"/>
  <c r="H181" i="5"/>
  <c r="I181" i="5"/>
  <c r="J181" i="5"/>
  <c r="K181" i="5"/>
  <c r="L181" i="5"/>
  <c r="E182" i="5"/>
  <c r="F182" i="5"/>
  <c r="G182" i="5"/>
  <c r="H182" i="5"/>
  <c r="I182" i="5"/>
  <c r="J182" i="5"/>
  <c r="K182" i="5"/>
  <c r="L182" i="5"/>
  <c r="E183" i="5"/>
  <c r="F183" i="5"/>
  <c r="G183" i="5"/>
  <c r="H183" i="5"/>
  <c r="I183" i="5"/>
  <c r="J183" i="5"/>
  <c r="K183" i="5"/>
  <c r="L183" i="5"/>
  <c r="E184" i="5"/>
  <c r="F184" i="5"/>
  <c r="G184" i="5"/>
  <c r="H184" i="5"/>
  <c r="I184" i="5"/>
  <c r="J184" i="5"/>
  <c r="K184" i="5"/>
  <c r="L184" i="5"/>
  <c r="E185" i="5"/>
  <c r="F185" i="5"/>
  <c r="G185" i="5"/>
  <c r="H185" i="5"/>
  <c r="I185" i="5"/>
  <c r="J185" i="5"/>
  <c r="K185" i="5"/>
  <c r="L185" i="5"/>
  <c r="E186" i="5"/>
  <c r="F186" i="5"/>
  <c r="G186" i="5"/>
  <c r="H186" i="5"/>
  <c r="I186" i="5"/>
  <c r="J186" i="5"/>
  <c r="K186" i="5"/>
  <c r="L186" i="5"/>
  <c r="E187" i="5"/>
  <c r="F187" i="5"/>
  <c r="G187" i="5"/>
  <c r="H187" i="5"/>
  <c r="I187" i="5"/>
  <c r="J187" i="5"/>
  <c r="K187" i="5"/>
  <c r="L187" i="5"/>
  <c r="E188" i="5"/>
  <c r="F188" i="5"/>
  <c r="G188" i="5"/>
  <c r="H188" i="5"/>
  <c r="I188" i="5"/>
  <c r="J188" i="5"/>
  <c r="K188" i="5"/>
  <c r="L188" i="5"/>
  <c r="E189" i="5"/>
  <c r="F189" i="5"/>
  <c r="G189" i="5"/>
  <c r="H189" i="5"/>
  <c r="I189" i="5"/>
  <c r="J189" i="5"/>
  <c r="K189" i="5"/>
  <c r="L189" i="5"/>
  <c r="E190" i="5"/>
  <c r="F190" i="5"/>
  <c r="G190" i="5"/>
  <c r="H190" i="5"/>
  <c r="I190" i="5"/>
  <c r="J190" i="5"/>
  <c r="K190" i="5"/>
  <c r="L190" i="5"/>
  <c r="E191" i="5"/>
  <c r="F191" i="5"/>
  <c r="G191" i="5"/>
  <c r="H191" i="5"/>
  <c r="I191" i="5"/>
  <c r="J191" i="5"/>
  <c r="K191" i="5"/>
  <c r="L191" i="5"/>
  <c r="E192" i="5"/>
  <c r="F192" i="5"/>
  <c r="G192" i="5"/>
  <c r="H192" i="5"/>
  <c r="I192" i="5"/>
  <c r="J192" i="5"/>
  <c r="K192" i="5"/>
  <c r="L192" i="5"/>
  <c r="E193" i="5"/>
  <c r="F193" i="5"/>
  <c r="G193" i="5"/>
  <c r="H193" i="5"/>
  <c r="I193" i="5"/>
  <c r="J193" i="5"/>
  <c r="K193" i="5"/>
  <c r="L193" i="5"/>
  <c r="E194" i="5"/>
  <c r="F194" i="5"/>
  <c r="G194" i="5"/>
  <c r="H194" i="5"/>
  <c r="I194" i="5"/>
  <c r="J194" i="5"/>
  <c r="K194" i="5"/>
  <c r="L194" i="5"/>
  <c r="E195" i="5"/>
  <c r="F195" i="5"/>
  <c r="G195" i="5"/>
  <c r="H195" i="5"/>
  <c r="I195" i="5"/>
  <c r="J195" i="5"/>
  <c r="K195" i="5"/>
  <c r="L195" i="5"/>
  <c r="E196" i="5"/>
  <c r="F196" i="5"/>
  <c r="G196" i="5"/>
  <c r="H196" i="5"/>
  <c r="I196" i="5"/>
  <c r="J196" i="5"/>
  <c r="K196" i="5"/>
  <c r="L196" i="5"/>
  <c r="E197" i="5"/>
  <c r="F197" i="5"/>
  <c r="G197" i="5"/>
  <c r="H197" i="5"/>
  <c r="I197" i="5"/>
  <c r="J197" i="5"/>
  <c r="K197" i="5"/>
  <c r="L197" i="5"/>
  <c r="E198" i="5"/>
  <c r="F198" i="5"/>
  <c r="G198" i="5"/>
  <c r="H198" i="5"/>
  <c r="I198" i="5"/>
  <c r="J198" i="5"/>
  <c r="K198" i="5"/>
  <c r="L198" i="5"/>
  <c r="E199" i="5"/>
  <c r="F199" i="5"/>
  <c r="G199" i="5"/>
  <c r="H199" i="5"/>
  <c r="I199" i="5"/>
  <c r="J199" i="5"/>
  <c r="K199" i="5"/>
  <c r="L199" i="5"/>
  <c r="E200" i="5"/>
  <c r="F200" i="5"/>
  <c r="G200" i="5"/>
  <c r="H200" i="5"/>
  <c r="I200" i="5"/>
  <c r="J200" i="5"/>
  <c r="K200" i="5"/>
  <c r="L200" i="5"/>
  <c r="E201" i="5"/>
  <c r="F201" i="5"/>
  <c r="G201" i="5"/>
  <c r="H201" i="5"/>
  <c r="I201" i="5"/>
  <c r="J201" i="5"/>
  <c r="K201" i="5"/>
  <c r="L201" i="5"/>
  <c r="E202" i="5"/>
  <c r="F202" i="5"/>
  <c r="G202" i="5"/>
  <c r="H202" i="5"/>
  <c r="I202" i="5"/>
  <c r="J202" i="5"/>
  <c r="K202" i="5"/>
  <c r="L202" i="5"/>
  <c r="E203" i="5"/>
  <c r="F203" i="5"/>
  <c r="G203" i="5"/>
  <c r="H203" i="5"/>
  <c r="I203" i="5"/>
  <c r="J203" i="5"/>
  <c r="K203" i="5"/>
  <c r="L203" i="5"/>
  <c r="E204" i="5"/>
  <c r="F204" i="5"/>
  <c r="G204" i="5"/>
  <c r="H204" i="5"/>
  <c r="I204" i="5"/>
  <c r="J204" i="5"/>
  <c r="K204" i="5"/>
  <c r="L204" i="5"/>
  <c r="E205" i="5"/>
  <c r="F205" i="5"/>
  <c r="G205" i="5"/>
  <c r="H205" i="5"/>
  <c r="I205" i="5"/>
  <c r="J205" i="5"/>
  <c r="K205" i="5"/>
  <c r="L205" i="5"/>
  <c r="E206" i="5"/>
  <c r="F206" i="5"/>
  <c r="G206" i="5"/>
  <c r="H206" i="5"/>
  <c r="I206" i="5"/>
  <c r="J206" i="5"/>
  <c r="K206" i="5"/>
  <c r="L206" i="5"/>
  <c r="E207" i="5"/>
  <c r="F207" i="5"/>
  <c r="G207" i="5"/>
  <c r="H207" i="5"/>
  <c r="I207" i="5"/>
  <c r="J207" i="5"/>
  <c r="K207" i="5"/>
  <c r="L207" i="5"/>
  <c r="E208" i="5"/>
  <c r="F208" i="5"/>
  <c r="G208" i="5"/>
  <c r="H208" i="5"/>
  <c r="I208" i="5"/>
  <c r="J208" i="5"/>
  <c r="K208" i="5"/>
  <c r="L208" i="5"/>
  <c r="E209" i="5"/>
  <c r="F209" i="5"/>
  <c r="G209" i="5"/>
  <c r="H209" i="5"/>
  <c r="I209" i="5"/>
  <c r="J209" i="5"/>
  <c r="K209" i="5"/>
  <c r="L209" i="5"/>
  <c r="E210" i="5"/>
  <c r="F210" i="5"/>
  <c r="G210" i="5"/>
  <c r="H210" i="5"/>
  <c r="I210" i="5"/>
  <c r="J210" i="5"/>
  <c r="K210" i="5"/>
  <c r="L210" i="5"/>
  <c r="E211" i="5"/>
  <c r="F211" i="5"/>
  <c r="G211" i="5"/>
  <c r="H211" i="5"/>
  <c r="I211" i="5"/>
  <c r="J211" i="5"/>
  <c r="K211" i="5"/>
  <c r="L211" i="5"/>
  <c r="E212" i="5"/>
  <c r="F212" i="5"/>
  <c r="G212" i="5"/>
  <c r="H212" i="5"/>
  <c r="I212" i="5"/>
  <c r="J212" i="5"/>
  <c r="K212" i="5"/>
  <c r="L212" i="5"/>
  <c r="E213" i="5"/>
  <c r="F213" i="5"/>
  <c r="G213" i="5"/>
  <c r="H213" i="5"/>
  <c r="I213" i="5"/>
  <c r="J213" i="5"/>
  <c r="K213" i="5"/>
  <c r="L213" i="5"/>
  <c r="E214" i="5"/>
  <c r="F214" i="5"/>
  <c r="G214" i="5"/>
  <c r="H214" i="5"/>
  <c r="I214" i="5"/>
  <c r="J214" i="5"/>
  <c r="K214" i="5"/>
  <c r="L214" i="5"/>
  <c r="E215" i="5"/>
  <c r="F215" i="5"/>
  <c r="G215" i="5"/>
  <c r="H215" i="5"/>
  <c r="I215" i="5"/>
  <c r="J215" i="5"/>
  <c r="K215" i="5"/>
  <c r="L215" i="5"/>
  <c r="E216" i="5"/>
  <c r="F216" i="5"/>
  <c r="G216" i="5"/>
  <c r="H216" i="5"/>
  <c r="I216" i="5"/>
  <c r="J216" i="5"/>
  <c r="K216" i="5"/>
  <c r="L216" i="5"/>
  <c r="E217" i="5"/>
  <c r="F217" i="5"/>
  <c r="G217" i="5"/>
  <c r="H217" i="5"/>
  <c r="I217" i="5"/>
  <c r="J217" i="5"/>
  <c r="K217" i="5"/>
  <c r="L217" i="5"/>
  <c r="E218" i="5"/>
  <c r="F218" i="5"/>
  <c r="G218" i="5"/>
  <c r="H218" i="5"/>
  <c r="I218" i="5"/>
  <c r="J218" i="5"/>
  <c r="K218" i="5"/>
  <c r="L218" i="5"/>
  <c r="E219" i="5"/>
  <c r="F219" i="5"/>
  <c r="G219" i="5"/>
  <c r="H219" i="5"/>
  <c r="I219" i="5"/>
  <c r="J219" i="5"/>
  <c r="K219" i="5"/>
  <c r="L219" i="5"/>
  <c r="E220" i="5"/>
  <c r="F220" i="5"/>
  <c r="G220" i="5"/>
  <c r="H220" i="5"/>
  <c r="I220" i="5"/>
  <c r="J220" i="5"/>
  <c r="K220" i="5"/>
  <c r="L220" i="5"/>
  <c r="E221" i="5"/>
  <c r="F221" i="5"/>
  <c r="G221" i="5"/>
  <c r="H221" i="5"/>
  <c r="I221" i="5"/>
  <c r="J221" i="5"/>
  <c r="K221" i="5"/>
  <c r="L221" i="5"/>
  <c r="E222" i="5"/>
  <c r="F222" i="5"/>
  <c r="G222" i="5"/>
  <c r="H222" i="5"/>
  <c r="I222" i="5"/>
  <c r="J222" i="5"/>
  <c r="K222" i="5"/>
  <c r="L222" i="5"/>
  <c r="E223" i="5"/>
  <c r="F223" i="5"/>
  <c r="G223" i="5"/>
  <c r="H223" i="5"/>
  <c r="I223" i="5"/>
  <c r="J223" i="5"/>
  <c r="K223" i="5"/>
  <c r="L223" i="5"/>
  <c r="E224" i="5"/>
  <c r="F224" i="5"/>
  <c r="G224" i="5"/>
  <c r="H224" i="5"/>
  <c r="I224" i="5"/>
  <c r="J224" i="5"/>
  <c r="K224" i="5"/>
  <c r="L224" i="5"/>
  <c r="E225" i="5"/>
  <c r="F225" i="5"/>
  <c r="G225" i="5"/>
  <c r="H225" i="5"/>
  <c r="I225" i="5"/>
  <c r="J225" i="5"/>
  <c r="K225" i="5"/>
  <c r="L225" i="5"/>
  <c r="E226" i="5"/>
  <c r="F226" i="5"/>
  <c r="G226" i="5"/>
  <c r="H226" i="5"/>
  <c r="I226" i="5"/>
  <c r="J226" i="5"/>
  <c r="K226" i="5"/>
  <c r="L226" i="5"/>
  <c r="E227" i="5"/>
  <c r="F227" i="5"/>
  <c r="G227" i="5"/>
  <c r="H227" i="5"/>
  <c r="I227" i="5"/>
  <c r="J227" i="5"/>
  <c r="K227" i="5"/>
  <c r="L227" i="5"/>
  <c r="E228" i="5"/>
  <c r="F228" i="5"/>
  <c r="G228" i="5"/>
  <c r="H228" i="5"/>
  <c r="I228" i="5"/>
  <c r="J228" i="5"/>
  <c r="K228" i="5"/>
  <c r="L228" i="5"/>
  <c r="E229" i="5"/>
  <c r="F229" i="5"/>
  <c r="G229" i="5"/>
  <c r="H229" i="5"/>
  <c r="I229" i="5"/>
  <c r="J229" i="5"/>
  <c r="K229" i="5"/>
  <c r="L229" i="5"/>
  <c r="E230" i="5"/>
  <c r="F230" i="5"/>
  <c r="G230" i="5"/>
  <c r="H230" i="5"/>
  <c r="I230" i="5"/>
  <c r="J230" i="5"/>
  <c r="K230" i="5"/>
  <c r="L230" i="5"/>
  <c r="E231" i="5"/>
  <c r="F231" i="5"/>
  <c r="G231" i="5"/>
  <c r="H231" i="5"/>
  <c r="I231" i="5"/>
  <c r="J231" i="5"/>
  <c r="K231" i="5"/>
  <c r="L231" i="5"/>
  <c r="E232" i="5"/>
  <c r="F232" i="5"/>
  <c r="G232" i="5"/>
  <c r="H232" i="5"/>
  <c r="I232" i="5"/>
  <c r="J232" i="5"/>
  <c r="K232" i="5"/>
  <c r="L232" i="5"/>
  <c r="E233" i="5"/>
  <c r="F233" i="5"/>
  <c r="G233" i="5"/>
  <c r="H233" i="5"/>
  <c r="I233" i="5"/>
  <c r="J233" i="5"/>
  <c r="K233" i="5"/>
  <c r="L233" i="5"/>
  <c r="E234" i="5"/>
  <c r="F234" i="5"/>
  <c r="G234" i="5"/>
  <c r="H234" i="5"/>
  <c r="I234" i="5"/>
  <c r="J234" i="5"/>
  <c r="K234" i="5"/>
  <c r="L234" i="5"/>
  <c r="E235" i="5"/>
  <c r="F235" i="5"/>
  <c r="G235" i="5"/>
  <c r="H235" i="5"/>
  <c r="I235" i="5"/>
  <c r="J235" i="5"/>
  <c r="K235" i="5"/>
  <c r="L235" i="5"/>
  <c r="E236" i="5"/>
  <c r="F236" i="5"/>
  <c r="G236" i="5"/>
  <c r="H236" i="5"/>
  <c r="I236" i="5"/>
  <c r="J236" i="5"/>
  <c r="K236" i="5"/>
  <c r="L236" i="5"/>
  <c r="E237" i="5"/>
  <c r="F237" i="5"/>
  <c r="G237" i="5"/>
  <c r="H237" i="5"/>
  <c r="I237" i="5"/>
  <c r="J237" i="5"/>
  <c r="K237" i="5"/>
  <c r="L237" i="5"/>
  <c r="A237" i="5"/>
  <c r="B237" i="5"/>
  <c r="C237" i="5"/>
  <c r="D237" i="5"/>
  <c r="B168" i="5"/>
  <c r="C168" i="5"/>
  <c r="D168" i="5"/>
  <c r="B169" i="5"/>
  <c r="C169" i="5"/>
  <c r="D169" i="5"/>
  <c r="B170" i="5"/>
  <c r="C170" i="5"/>
  <c r="D170" i="5"/>
  <c r="B171" i="5"/>
  <c r="C171" i="5"/>
  <c r="D171" i="5"/>
  <c r="B172" i="5"/>
  <c r="C172" i="5"/>
  <c r="D172" i="5"/>
  <c r="B173" i="5"/>
  <c r="C173" i="5"/>
  <c r="D173" i="5"/>
  <c r="B174" i="5"/>
  <c r="C174" i="5"/>
  <c r="D174" i="5"/>
  <c r="B175" i="5"/>
  <c r="C175" i="5"/>
  <c r="D175" i="5"/>
  <c r="B176" i="5"/>
  <c r="C176" i="5"/>
  <c r="D176" i="5"/>
  <c r="B177" i="5"/>
  <c r="C177" i="5"/>
  <c r="D177" i="5"/>
  <c r="B178" i="5"/>
  <c r="C178" i="5"/>
  <c r="D178" i="5"/>
  <c r="B179" i="5"/>
  <c r="C179" i="5"/>
  <c r="D179" i="5"/>
  <c r="B180" i="5"/>
  <c r="C180" i="5"/>
  <c r="D180" i="5"/>
  <c r="B181" i="5"/>
  <c r="C181" i="5"/>
  <c r="D181" i="5"/>
  <c r="B182" i="5"/>
  <c r="C182" i="5"/>
  <c r="D182" i="5"/>
  <c r="B183" i="5"/>
  <c r="C183" i="5"/>
  <c r="D183" i="5"/>
  <c r="B184" i="5"/>
  <c r="C184" i="5"/>
  <c r="D184" i="5"/>
  <c r="B185" i="5"/>
  <c r="C185" i="5"/>
  <c r="D185" i="5"/>
  <c r="B186" i="5"/>
  <c r="C186" i="5"/>
  <c r="D186" i="5"/>
  <c r="B187" i="5"/>
  <c r="C187" i="5"/>
  <c r="D187" i="5"/>
  <c r="B188" i="5"/>
  <c r="C188" i="5"/>
  <c r="D188" i="5"/>
  <c r="B189" i="5"/>
  <c r="C189" i="5"/>
  <c r="D189" i="5"/>
  <c r="B190" i="5"/>
  <c r="C190" i="5"/>
  <c r="D190" i="5"/>
  <c r="B191" i="5"/>
  <c r="C191" i="5"/>
  <c r="D191" i="5"/>
  <c r="B192" i="5"/>
  <c r="C192" i="5"/>
  <c r="D192" i="5"/>
  <c r="B193" i="5"/>
  <c r="C193" i="5"/>
  <c r="D193" i="5"/>
  <c r="B194" i="5"/>
  <c r="C194" i="5"/>
  <c r="D194" i="5"/>
  <c r="B195" i="5"/>
  <c r="C195" i="5"/>
  <c r="D195" i="5"/>
  <c r="B196" i="5"/>
  <c r="C196" i="5"/>
  <c r="D196" i="5"/>
  <c r="B197" i="5"/>
  <c r="C197" i="5"/>
  <c r="D197" i="5"/>
  <c r="B198" i="5"/>
  <c r="C198" i="5"/>
  <c r="D198" i="5"/>
  <c r="B199" i="5"/>
  <c r="C199" i="5"/>
  <c r="D199" i="5"/>
  <c r="B200" i="5"/>
  <c r="C200" i="5"/>
  <c r="D200" i="5"/>
  <c r="B201" i="5"/>
  <c r="C201" i="5"/>
  <c r="D201" i="5"/>
  <c r="B202" i="5"/>
  <c r="C202" i="5"/>
  <c r="D202" i="5"/>
  <c r="B203" i="5"/>
  <c r="C203" i="5"/>
  <c r="D203" i="5"/>
  <c r="B204" i="5"/>
  <c r="C204" i="5"/>
  <c r="D204" i="5"/>
  <c r="B205" i="5"/>
  <c r="C205" i="5"/>
  <c r="D205" i="5"/>
  <c r="B206" i="5"/>
  <c r="C206" i="5"/>
  <c r="D206" i="5"/>
  <c r="B207" i="5"/>
  <c r="C207" i="5"/>
  <c r="D207" i="5"/>
  <c r="B208" i="5"/>
  <c r="C208" i="5"/>
  <c r="D208" i="5"/>
  <c r="B209" i="5"/>
  <c r="C209" i="5"/>
  <c r="D209" i="5"/>
  <c r="B210" i="5"/>
  <c r="C210" i="5"/>
  <c r="D210" i="5"/>
  <c r="B211" i="5"/>
  <c r="C211" i="5"/>
  <c r="D211" i="5"/>
  <c r="B212" i="5"/>
  <c r="C212" i="5"/>
  <c r="D212" i="5"/>
  <c r="B213" i="5"/>
  <c r="C213" i="5"/>
  <c r="D213" i="5"/>
  <c r="B214" i="5"/>
  <c r="C214" i="5"/>
  <c r="D214" i="5"/>
  <c r="B215" i="5"/>
  <c r="C215" i="5"/>
  <c r="D215" i="5"/>
  <c r="B216" i="5"/>
  <c r="C216" i="5"/>
  <c r="D216" i="5"/>
  <c r="B217" i="5"/>
  <c r="C217" i="5"/>
  <c r="D217" i="5"/>
  <c r="B218" i="5"/>
  <c r="C218" i="5"/>
  <c r="D218" i="5"/>
  <c r="B219" i="5"/>
  <c r="C219" i="5"/>
  <c r="D219" i="5"/>
  <c r="B220" i="5"/>
  <c r="C220" i="5"/>
  <c r="D220" i="5"/>
  <c r="B221" i="5"/>
  <c r="C221" i="5"/>
  <c r="D221" i="5"/>
  <c r="B222" i="5"/>
  <c r="C222" i="5"/>
  <c r="D222" i="5"/>
  <c r="B223" i="5"/>
  <c r="C223" i="5"/>
  <c r="D223" i="5"/>
  <c r="B224" i="5"/>
  <c r="C224" i="5"/>
  <c r="D224" i="5"/>
  <c r="B225" i="5"/>
  <c r="C225" i="5"/>
  <c r="D225" i="5"/>
  <c r="B226" i="5"/>
  <c r="C226" i="5"/>
  <c r="D226" i="5"/>
  <c r="B227" i="5"/>
  <c r="C227" i="5"/>
  <c r="D227" i="5"/>
  <c r="B228" i="5"/>
  <c r="C228" i="5"/>
  <c r="D228" i="5"/>
  <c r="B229" i="5"/>
  <c r="C229" i="5"/>
  <c r="D229" i="5"/>
  <c r="B230" i="5"/>
  <c r="C230" i="5"/>
  <c r="D230" i="5"/>
  <c r="B231" i="5"/>
  <c r="C231" i="5"/>
  <c r="D231" i="5"/>
  <c r="B232" i="5"/>
  <c r="C232" i="5"/>
  <c r="D232" i="5"/>
  <c r="B233" i="5"/>
  <c r="C233" i="5"/>
  <c r="D233" i="5"/>
  <c r="B234" i="5"/>
  <c r="C234" i="5"/>
  <c r="D234" i="5"/>
  <c r="B235" i="5"/>
  <c r="C235" i="5"/>
  <c r="D235" i="5"/>
  <c r="B236" i="5"/>
  <c r="C236" i="5"/>
  <c r="D236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169" i="5"/>
  <c r="A170" i="5"/>
  <c r="A171" i="5"/>
  <c r="A168" i="5"/>
  <c r="O236" i="6" l="1"/>
  <c r="H236" i="6"/>
  <c r="O235" i="6"/>
  <c r="H235" i="6"/>
  <c r="H234" i="6"/>
  <c r="O230" i="6"/>
  <c r="H230" i="6"/>
  <c r="O231" i="6"/>
  <c r="H231" i="6"/>
  <c r="Y233" i="6"/>
  <c r="X233" i="6"/>
  <c r="W233" i="6"/>
  <c r="V233" i="6"/>
  <c r="U233" i="6"/>
  <c r="O233" i="6"/>
  <c r="H233" i="6"/>
  <c r="N175" i="6"/>
  <c r="O142" i="6"/>
  <c r="H142" i="6"/>
  <c r="O47" i="6"/>
  <c r="H47" i="6"/>
  <c r="Y28" i="6"/>
  <c r="X28" i="6"/>
  <c r="W28" i="6"/>
  <c r="V28" i="6"/>
  <c r="U28" i="6"/>
  <c r="O28" i="6"/>
  <c r="H28" i="6"/>
  <c r="O139" i="6"/>
  <c r="H139" i="6"/>
  <c r="O88" i="6"/>
  <c r="H88" i="6"/>
  <c r="O84" i="6"/>
  <c r="H84" i="6"/>
  <c r="O46" i="6"/>
  <c r="H46" i="6"/>
  <c r="N153" i="6"/>
  <c r="O81" i="5" l="1"/>
  <c r="H81" i="5"/>
  <c r="O80" i="5"/>
  <c r="H80" i="5"/>
  <c r="Y79" i="5"/>
  <c r="X79" i="5"/>
  <c r="W79" i="5"/>
  <c r="V79" i="5"/>
  <c r="U79" i="5"/>
  <c r="O79" i="5"/>
  <c r="H79" i="5"/>
  <c r="O78" i="5"/>
  <c r="H78" i="5"/>
  <c r="O77" i="5"/>
  <c r="H77" i="5"/>
  <c r="O76" i="5"/>
  <c r="H76" i="5"/>
  <c r="O55" i="5" l="1"/>
  <c r="H55" i="5"/>
  <c r="N13" i="5" l="1"/>
</calcChain>
</file>

<file path=xl/sharedStrings.xml><?xml version="1.0" encoding="utf-8"?>
<sst xmlns="http://schemas.openxmlformats.org/spreadsheetml/2006/main" count="2796" uniqueCount="263">
  <si>
    <t>Local Resources Inventory</t>
  </si>
  <si>
    <t>Instructions</t>
  </si>
  <si>
    <t xml:space="preserve">The purpose of this survey is to update the inventory of all local resources projects in Metropolitan's service area.  This Inventory List will be used in </t>
  </si>
  <si>
    <t xml:space="preserve">planning activities for Metropolitan's 2015 Integrated Water Resources Plan Update and the 2015 Regional Urban Water Management Plan.  </t>
  </si>
  <si>
    <t xml:space="preserve">The attached Local Resources Inventory List contains all recycling, groundwater recovery, and seawater desalination projects we have in our records.  </t>
  </si>
  <si>
    <t>Please review and update each project accordingly.  The table below shows detailed descriptions of the information requested.</t>
  </si>
  <si>
    <t>Add any projects that are not on the list.</t>
  </si>
  <si>
    <t xml:space="preserve">Please submit your completed list to Mike Ti (mike_ti@mwdh2o.com) by May 4, 2015.  </t>
  </si>
  <si>
    <t>Column Headings</t>
  </si>
  <si>
    <t>Comments</t>
  </si>
  <si>
    <t>ID</t>
  </si>
  <si>
    <t>MWD Tracking</t>
  </si>
  <si>
    <t>Metropolitan internal project tracking ID.</t>
  </si>
  <si>
    <t>Water Type</t>
  </si>
  <si>
    <r>
      <t xml:space="preserve">1.  </t>
    </r>
    <r>
      <rPr>
        <b/>
        <sz val="11"/>
        <rFont val="Calibri"/>
        <family val="2"/>
        <scheme val="minor"/>
      </rPr>
      <t>GWR</t>
    </r>
    <r>
      <rPr>
        <sz val="11"/>
        <rFont val="Calibri"/>
        <family val="2"/>
        <scheme val="minor"/>
      </rPr>
      <t xml:space="preserve"> - GW Recovery
2.  </t>
    </r>
    <r>
      <rPr>
        <b/>
        <sz val="11"/>
        <rFont val="Calibri"/>
        <family val="2"/>
        <scheme val="minor"/>
      </rPr>
      <t>REC</t>
    </r>
    <r>
      <rPr>
        <sz val="11"/>
        <rFont val="Calibri"/>
        <family val="2"/>
        <scheme val="minor"/>
      </rPr>
      <t xml:space="preserve"> - Recycled
3.  </t>
    </r>
    <r>
      <rPr>
        <b/>
        <sz val="11"/>
        <rFont val="Calibri"/>
        <family val="2"/>
        <scheme val="minor"/>
      </rPr>
      <t>SWD</t>
    </r>
    <r>
      <rPr>
        <sz val="11"/>
        <rFont val="Calibri"/>
        <family val="2"/>
        <scheme val="minor"/>
      </rPr>
      <t xml:space="preserve"> - Desalination</t>
    </r>
  </si>
  <si>
    <t>Specify water types:  GWR - groundwater recovery, REC -  water recycling, and SWD - seawater desalination.  (Groundwater recovery projects extract and treat groundwater making it usable by removing chemicals and/or high level of salts.)</t>
  </si>
  <si>
    <t>Project Name</t>
  </si>
  <si>
    <t>Project/Sub Project</t>
  </si>
  <si>
    <t xml:space="preserve">Verify project names.  Projects that receive MWD funding should be consistent with the Local Resources Program agreement.  </t>
  </si>
  <si>
    <t>Status</t>
  </si>
  <si>
    <t>1.  Existing
2.  Under Construction
3.  Full Design &amp; Appropriated Funds
4.  Planning (EIR/EIS Certified)
5.  Feasibility
6.  Conceptual</t>
  </si>
  <si>
    <t>Specify or update project status.  This will help us understand the phase of the project.</t>
  </si>
  <si>
    <t>Project Terms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</si>
  <si>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</si>
  <si>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r>
      <t xml:space="preserve">For projects that receive MWD funding, please indicate the funding program:  1) </t>
    </r>
    <r>
      <rPr>
        <b/>
        <sz val="11"/>
        <color theme="1"/>
        <rFont val="Calibri"/>
        <family val="2"/>
        <scheme val="minor"/>
      </rPr>
      <t>LRP</t>
    </r>
    <r>
      <rPr>
        <sz val="11"/>
        <color theme="1"/>
        <rFont val="Calibri"/>
        <family val="2"/>
        <scheme val="minor"/>
      </rPr>
      <t xml:space="preserve"> - Local Resources Program for water recycling; 2) </t>
    </r>
    <r>
      <rPr>
        <b/>
        <sz val="11"/>
        <color theme="1"/>
        <rFont val="Calibri"/>
        <family val="2"/>
        <scheme val="minor"/>
      </rPr>
      <t>GRP</t>
    </r>
    <r>
      <rPr>
        <sz val="11"/>
        <color theme="1"/>
        <rFont val="Calibri"/>
        <family val="2"/>
        <scheme val="minor"/>
      </rPr>
      <t xml:space="preserve"> - Groundwater Recovery Program for treating contaminated groundwater; and 3) </t>
    </r>
    <r>
      <rPr>
        <b/>
        <sz val="11"/>
        <color theme="1"/>
        <rFont val="Calibri"/>
        <family val="2"/>
        <scheme val="minor"/>
      </rPr>
      <t>SDP</t>
    </r>
    <r>
      <rPr>
        <sz val="11"/>
        <color theme="1"/>
        <rFont val="Calibri"/>
        <family val="2"/>
        <scheme val="minor"/>
      </rPr>
      <t xml:space="preserve"> - Seawater Desalination Program for treating seawater for potable use.  </t>
    </r>
  </si>
  <si>
    <t>Estimated Start of Operation</t>
  </si>
  <si>
    <t xml:space="preserve">Specify the year when the project produces water.  </t>
  </si>
  <si>
    <t>LRP Contract Expiration Date</t>
  </si>
  <si>
    <t>For projects that receive MWD funding, please specify agreement expiration date.</t>
  </si>
  <si>
    <t>Ultimate Yield (AFY)</t>
  </si>
  <si>
    <t>Specify the annual ultimate yield of the project.</t>
  </si>
  <si>
    <t>Project Ramp-Up Period
(Years Until Ultimate Yield)</t>
  </si>
  <si>
    <t xml:space="preserve">Specify the ramp-up period in order for the project to produce at ultimate yield. </t>
  </si>
  <si>
    <t>Project Use</t>
  </si>
  <si>
    <t>1.  Potable Direct
2.  Potable Indirect
3.  Non-potable</t>
  </si>
  <si>
    <t xml:space="preserve">Specify the project use:  1) Potable Direct is product water suitable for direct potable uses; 2) Potable Indirect is product water that requires retention time in a groundwater basin or reservoir before it is extracted for potable uses; and 3) Non-potable is product water for not for potable uses. </t>
  </si>
  <si>
    <r>
      <t xml:space="preserve">1.  </t>
    </r>
    <r>
      <rPr>
        <b/>
        <sz val="11"/>
        <rFont val="Calibri"/>
        <family val="2"/>
        <scheme val="minor"/>
      </rPr>
      <t>MI</t>
    </r>
    <r>
      <rPr>
        <sz val="11"/>
        <rFont val="Calibri"/>
        <family val="2"/>
        <scheme val="minor"/>
      </rPr>
      <t xml:space="preserve"> - Municipal &amp; Industrial
2.  </t>
    </r>
    <r>
      <rPr>
        <b/>
        <sz val="11"/>
        <rFont val="Calibri"/>
        <family val="2"/>
        <scheme val="minor"/>
      </rPr>
      <t>AG</t>
    </r>
    <r>
      <rPr>
        <sz val="11"/>
        <rFont val="Calibri"/>
        <family val="2"/>
        <scheme val="minor"/>
      </rPr>
      <t xml:space="preserve"> - Agricultural
3.  </t>
    </r>
    <r>
      <rPr>
        <b/>
        <sz val="11"/>
        <rFont val="Calibri"/>
        <family val="2"/>
        <scheme val="minor"/>
      </rPr>
      <t>SWB</t>
    </r>
    <r>
      <rPr>
        <sz val="11"/>
        <rFont val="Calibri"/>
        <family val="2"/>
        <scheme val="minor"/>
      </rPr>
      <t xml:space="preserve"> - Seawater Barrier
4.  </t>
    </r>
    <r>
      <rPr>
        <b/>
        <sz val="11"/>
        <rFont val="Calibri"/>
        <family val="2"/>
        <scheme val="minor"/>
      </rPr>
      <t>GW</t>
    </r>
    <r>
      <rPr>
        <sz val="11"/>
        <rFont val="Calibri"/>
        <family val="2"/>
        <scheme val="minor"/>
      </rPr>
      <t xml:space="preserve"> - Groundwater Recharge</t>
    </r>
  </si>
  <si>
    <t>Specify end of product water.</t>
  </si>
  <si>
    <t>Project Location and System Integration</t>
  </si>
  <si>
    <t>Address or Coordinates (Latitude and Longitude)</t>
  </si>
  <si>
    <t>Specify address or coordinates of the project.</t>
  </si>
  <si>
    <t>If integrating to MWD's system, specify point of connection</t>
  </si>
  <si>
    <t>If planned project requires integration with MWD's distribution system, specify the point of connection(s).</t>
  </si>
  <si>
    <t>Project Finance</t>
  </si>
  <si>
    <t>Total Capital Cost 
(2015 Dollars)</t>
  </si>
  <si>
    <t>Specify the total capital cost in 2015 dollars.</t>
  </si>
  <si>
    <t>O&amp;M Costs - $/AF
(2015  Dollars)</t>
  </si>
  <si>
    <t>Specify the cost per acre-foot in 2015 dollars.</t>
  </si>
  <si>
    <t>Project Barriers/Needs</t>
  </si>
  <si>
    <t>Specify barriers that needed to be addressed to move the project forward (e.g., water quality, funding, public perception, system integration, permitting)</t>
  </si>
  <si>
    <t>Specify barriers that needed to be addressed to move the project forward (e.g., water quality, funding, public perception, system integration, permitting).</t>
  </si>
  <si>
    <t>History</t>
  </si>
  <si>
    <t>Historical production tracked by Metropolitan.</t>
  </si>
  <si>
    <t>Forecast</t>
  </si>
  <si>
    <t>Provide projected annual production in acre-feet.</t>
  </si>
  <si>
    <t>Source:  H:\Projects\IRP Update 2015\Recycling\Local Project Inventory List (4-9-2013).xlsm</t>
  </si>
  <si>
    <t>San Diego County Water Authority</t>
  </si>
  <si>
    <t xml:space="preserve">Metropolitan's 2015 Integrated Water Resources Plan and Regional Urban Water Management Plan </t>
  </si>
  <si>
    <r>
      <t xml:space="preserve">Project receiving MWD funding?
Recycled Water:
 - </t>
    </r>
    <r>
      <rPr>
        <b/>
        <sz val="11"/>
        <rFont val="Calibri"/>
        <family val="2"/>
        <scheme val="minor"/>
      </rPr>
      <t xml:space="preserve">LRP/Non-LRP 
</t>
    </r>
    <r>
      <rPr>
        <sz val="11"/>
        <rFont val="Calibri"/>
        <family val="2"/>
        <scheme val="minor"/>
      </rPr>
      <t>GW Recovery:</t>
    </r>
    <r>
      <rPr>
        <b/>
        <sz val="11"/>
        <rFont val="Calibri"/>
        <family val="2"/>
        <scheme val="minor"/>
      </rPr>
      <t xml:space="preserve">   
 - GRP/Non-GRP
</t>
    </r>
    <r>
      <rPr>
        <sz val="11"/>
        <rFont val="Calibri"/>
        <family val="2"/>
        <scheme val="minor"/>
      </rPr>
      <t>Seatwater Desal: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 - </t>
    </r>
    <r>
      <rPr>
        <b/>
        <sz val="11"/>
        <rFont val="Calibri"/>
        <family val="2"/>
        <scheme val="minor"/>
      </rPr>
      <t>SDP/Non-SDP</t>
    </r>
  </si>
  <si>
    <t>k251</t>
  </si>
  <si>
    <t>REC</t>
  </si>
  <si>
    <t>Camp Pendleton</t>
  </si>
  <si>
    <t>Existing</t>
  </si>
  <si>
    <t>Non-LRP</t>
  </si>
  <si>
    <t>Potable Indirect</t>
  </si>
  <si>
    <t>GW</t>
  </si>
  <si>
    <t>k252</t>
  </si>
  <si>
    <t>Non-potable</t>
  </si>
  <si>
    <t>MI</t>
  </si>
  <si>
    <t>k235</t>
  </si>
  <si>
    <t>LRP</t>
  </si>
  <si>
    <t>k223</t>
  </si>
  <si>
    <t>Escondido Regional Reclaimed Water Project</t>
  </si>
  <si>
    <t>k250</t>
  </si>
  <si>
    <t>Fairbanks Ranch</t>
  </si>
  <si>
    <t>k221</t>
  </si>
  <si>
    <t>Fallbrook Reclamation Project/Fallbrook Public Utility District Water Reclamation Project</t>
  </si>
  <si>
    <t>k222</t>
  </si>
  <si>
    <t>North City Water Reclamation Project</t>
  </si>
  <si>
    <t>k436</t>
  </si>
  <si>
    <t>North City Water Reclamation Project/North City Water Reclamation Project - City of Poway</t>
  </si>
  <si>
    <t>k232</t>
  </si>
  <si>
    <t>k211</t>
  </si>
  <si>
    <t>Olivenhain Northwest Quadrant Recycled Water Project/Olivenhain Northwest Quadrant Recycled Water Project (Meadowlark WRF) (Vallecitos)</t>
  </si>
  <si>
    <t>k234</t>
  </si>
  <si>
    <t>Olivenhain Recycled Project - SE Quadrant/Olivenhain Recycled Project – Southeast Quadrant (4S Ranch WRF)</t>
  </si>
  <si>
    <t>k196</t>
  </si>
  <si>
    <t>Olivenhain Recycled Project - SE Quadrant/Olivenhain Recycled Project (SE Quad) - RG San Diego</t>
  </si>
  <si>
    <t>k248</t>
  </si>
  <si>
    <t>Olivenhain Recycled Project - SE Quadrant/Olivenhain Southeast Quadrant Recycled Water Project (Non-LRP) (Santa Fe Valley WRF)</t>
  </si>
  <si>
    <t>k233</t>
  </si>
  <si>
    <t>Otay Recycled Water System/Otay Water Reclamation Project, Phase I/Otay Recycled Water System</t>
  </si>
  <si>
    <t>k449</t>
  </si>
  <si>
    <t>Padre Dam Reclaimed Water System/Padre Dam MWD Recycled Water System (Non-LRP Floor)</t>
  </si>
  <si>
    <t>k224</t>
  </si>
  <si>
    <t>Padre Dam Reclaimed Water System/Padre Dam Reclaimed Water System, Phase 1</t>
  </si>
  <si>
    <t>k247</t>
  </si>
  <si>
    <t>Ramona MWD - San Vicente Water Pollution Control Facility/San Vincente Water Recycling Project</t>
  </si>
  <si>
    <t>k246</t>
  </si>
  <si>
    <t>Ramona MWD - San Vicente Water Pollution Control Facility/San Vincente Water Recycling Project (Non-LRP)</t>
  </si>
  <si>
    <t>AG</t>
  </si>
  <si>
    <t>k475</t>
  </si>
  <si>
    <t>k236</t>
  </si>
  <si>
    <t>Ramona MWD - Santa Maria Water Reclamation Project/Santa Maria Water Reclamation Project</t>
  </si>
  <si>
    <t>k249</t>
  </si>
  <si>
    <t>Rancho Santa Fe Water Pollution Control Facility</t>
  </si>
  <si>
    <t>k241</t>
  </si>
  <si>
    <t>Rincon del Diablo MWD Recycled Water Program/Rincon del Diablo MWD Recycled Water Program (Non-LRP)</t>
  </si>
  <si>
    <t>k388</t>
  </si>
  <si>
    <t>Rincon del Diablo MWD Recycled Water Program/Rincon del Diablo Recycled Water Program</t>
  </si>
  <si>
    <t>LRP (expired)</t>
  </si>
  <si>
    <t>k237</t>
  </si>
  <si>
    <t>San Diego Wild Animal Park</t>
  </si>
  <si>
    <t>k226</t>
  </si>
  <si>
    <t>San Elijo Water Reclamation System</t>
  </si>
  <si>
    <t>k225</t>
  </si>
  <si>
    <t>k245</t>
  </si>
  <si>
    <t>South Bay Water Reclamation Project</t>
  </si>
  <si>
    <t>k243</t>
  </si>
  <si>
    <t>Whispering Palms</t>
  </si>
  <si>
    <t>k244</t>
  </si>
  <si>
    <t>Feasibility</t>
  </si>
  <si>
    <t>k423</t>
  </si>
  <si>
    <t>Fallbrook Reclamation Project/Fallbrook Public Utility District Water Reclamation Project - Plant 1</t>
  </si>
  <si>
    <t>k218</t>
  </si>
  <si>
    <t>Olivenhain Joint RW Transmission Project with SFID and OMWD</t>
  </si>
  <si>
    <t>k214</t>
  </si>
  <si>
    <t>Otay WD - North District Recycled Water System</t>
  </si>
  <si>
    <t>k205</t>
  </si>
  <si>
    <t>Padre Dam Reclaimed Water System/Padre Dam MWD Recycled Water System Expansion from 2 mgd to 4 mgd, Phase 2</t>
  </si>
  <si>
    <t>k333</t>
  </si>
  <si>
    <t>k446</t>
  </si>
  <si>
    <t>Valley Center MWD - Wood Valley Water Recycling Facility/Valley Center MWD - Wood Valley Water Recycling Facility Phase II Expansion</t>
  </si>
  <si>
    <t>k492</t>
  </si>
  <si>
    <t>Full Design &amp; Appropriated Funds</t>
  </si>
  <si>
    <t>k212</t>
  </si>
  <si>
    <t>Olivenhain Northwest Quadrant Recycled Water Project/Olivenhain Northwest Quadrant Recycled Water Project, Phase B</t>
  </si>
  <si>
    <t>k202</t>
  </si>
  <si>
    <t>Padre Dam Reclaimed Water System/Padre Dam MWD Recycled Water System Expansion from 2 mgd to 4 mgd, Phase 1</t>
  </si>
  <si>
    <t>Conceptual</t>
  </si>
  <si>
    <t>k424</t>
  </si>
  <si>
    <t>Fallbrook Reclamation Project/Fallbrook Public Utility District Water Reclamation Project - Plant 1 Expansion</t>
  </si>
  <si>
    <t>k207</t>
  </si>
  <si>
    <t>Olivenhain Wanket Reservoir RW Conversion</t>
  </si>
  <si>
    <t>k197</t>
  </si>
  <si>
    <t>Santa Fe ID Evaluating Multiple Options</t>
  </si>
  <si>
    <t>k203</t>
  </si>
  <si>
    <t>Shadowridge Reclaimed Water System</t>
  </si>
  <si>
    <t>k201</t>
  </si>
  <si>
    <t>Valley Center - Welk WRF/Valley Center MWD - Welk WRF</t>
  </si>
  <si>
    <t>k217</t>
  </si>
  <si>
    <t>Valley Center MWD - Lilac Ranch WRF</t>
  </si>
  <si>
    <t>k215</t>
  </si>
  <si>
    <t>k213</t>
  </si>
  <si>
    <t>Valley Center MWD - North Village WRF</t>
  </si>
  <si>
    <t>k447</t>
  </si>
  <si>
    <t>Valley Center MWD - Wood Valley Water Recycling Facility/Valley Center MWD - Wood Valley Water Recycling Facility Phase III Expansion</t>
  </si>
  <si>
    <t>k219</t>
  </si>
  <si>
    <t>GWR</t>
  </si>
  <si>
    <t>Lower Sweetwater Desalter/Lower Sweetwater River Basin Groundwater Demineralization Project, Phase I</t>
  </si>
  <si>
    <t>GRP</t>
  </si>
  <si>
    <t>k220</t>
  </si>
  <si>
    <t>Oceanside Mission Basin Desalter/Oceanside Desalter Project/Oceanside (Mission Basin) Desalter Expansion Project</t>
  </si>
  <si>
    <t>k152</t>
  </si>
  <si>
    <t>Lower Sweetwater Desalter/Lower Sweetwater Desalter, Phase II</t>
  </si>
  <si>
    <t>Non-GRP</t>
  </si>
  <si>
    <t>k186</t>
  </si>
  <si>
    <t>Advanced Planning (EIR/EIS Certified)</t>
  </si>
  <si>
    <t>k189</t>
  </si>
  <si>
    <t>k187</t>
  </si>
  <si>
    <t>k68</t>
  </si>
  <si>
    <t>Oceanside Mission Basin Desalter/Oceanside Mission Basin Desalter Expansion/Seawater Recovery and Treatment</t>
  </si>
  <si>
    <t>k188</t>
  </si>
  <si>
    <t>k23</t>
  </si>
  <si>
    <t>k337</t>
  </si>
  <si>
    <t>San Dieguito Reservoir Seepage Recovery Feasibility Study</t>
  </si>
  <si>
    <t>k190</t>
  </si>
  <si>
    <t>k289</t>
  </si>
  <si>
    <t>k335</t>
  </si>
  <si>
    <t>k338</t>
  </si>
  <si>
    <t>k318</t>
  </si>
  <si>
    <t>SWD</t>
  </si>
  <si>
    <t>Carlsbad Seawater Desalination Project</t>
  </si>
  <si>
    <t>Under Construction</t>
  </si>
  <si>
    <t>SDP</t>
  </si>
  <si>
    <t>k321</t>
  </si>
  <si>
    <t>Camp Pendleton Seawater Desalination Project</t>
  </si>
  <si>
    <t>Non-SDP</t>
  </si>
  <si>
    <t>k322</t>
  </si>
  <si>
    <t>Escondido Regional Potable Reuse Project</t>
  </si>
  <si>
    <t>Planning</t>
  </si>
  <si>
    <t>AG/MI</t>
  </si>
  <si>
    <t>Escondido Regional Reclaimed Water Project (HARRF Upgrades)</t>
  </si>
  <si>
    <t>Escondido Regional Reclaimed Water Project (Easterly Ag Distribution &amp; MFRO with Mains and Brine)</t>
  </si>
  <si>
    <t>**Additional capacity made available by project, over &amp; above what goes to AG and IPR</t>
  </si>
  <si>
    <t>Joint project with agency partners, Funding</t>
  </si>
  <si>
    <t>*500</t>
  </si>
  <si>
    <t>*290</t>
  </si>
  <si>
    <t>San Dieguito River Basin Brackish GW Recovery and Treatment (Olivenhain MWD)</t>
  </si>
  <si>
    <t>-</t>
  </si>
  <si>
    <t>Potable Direct</t>
  </si>
  <si>
    <t>$30M</t>
  </si>
  <si>
    <t>Middle Sweetwater River Basin Groundwater Well System (Capacity) (Otay WD)</t>
  </si>
  <si>
    <t>Otay Mesa Lot 7 Well Desalination (Otay WD)</t>
  </si>
  <si>
    <t>Rancho del Rey Well Desalination (Otay WD)</t>
  </si>
  <si>
    <t>Rosarito Beach Seawater Desalination Feasibility Study (Otay WD)</t>
  </si>
  <si>
    <t>PURE Water</t>
  </si>
  <si>
    <t>Preliminary Design</t>
  </si>
  <si>
    <t>Mission Valley Brackish Groundwater Recovery Project (City of San Diego)</t>
  </si>
  <si>
    <t>San Diego Formation Well Field and Treatment Facility (City of San Diego)</t>
  </si>
  <si>
    <t>San Paqual Brackish Groundwater Recovery Project (City of San Diego)</t>
  </si>
  <si>
    <t>San Vicente and El Capitan Municipal Supply Wells (City of San Diego)</t>
  </si>
  <si>
    <t xml:space="preserve">Sweetwater Authority/Otay WD San Diego Formation Recovery (Otay Water District) </t>
  </si>
  <si>
    <t>Oceanside IPR Project</t>
  </si>
  <si>
    <t>Permitting</t>
  </si>
  <si>
    <t>Carlsbad MWD Water Reclamation Program - Phases I and II</t>
  </si>
  <si>
    <t>Carlsbad MWD Water Reclamation Program - Phase III</t>
  </si>
  <si>
    <t>Valley Center MWD - Lower Moosa Canyon WRF</t>
  </si>
  <si>
    <t>k238</t>
  </si>
  <si>
    <t>k242</t>
  </si>
  <si>
    <t>Valley Center MWD - Woods Valley Ranch WRF</t>
  </si>
  <si>
    <t>Valley Center MWD - Woods Valley Ranch WRF Phase 2 Expansion</t>
  </si>
  <si>
    <t>Valley Center MWD - Welk WRF</t>
  </si>
  <si>
    <t>Valley Center MWD - Lower Moosa Canyon WRF/AWT Upgrade and Expansion</t>
  </si>
  <si>
    <t>MI, AG</t>
  </si>
  <si>
    <t>Valley Center MWD - Woods Valley Ranch WRF Phase 3 Expansion</t>
  </si>
  <si>
    <t>Santa Fe ID Eastern Service Area Recycled Water Project  (Revised title and information)</t>
  </si>
  <si>
    <t>Feasibility study completed.  Funding, permitting, on-site retrofits</t>
  </si>
  <si>
    <t>Santa Fe ID Western Service Area Recycled Water System Expansion Project</t>
  </si>
  <si>
    <t>Funding, on-site retrofits</t>
  </si>
  <si>
    <t>Santa Fe ID Advanced Water Purification Project</t>
  </si>
  <si>
    <t>Permitting, Funding</t>
  </si>
  <si>
    <t>San Dieguito Reservoir Seepage Recovery Feasibility Study (Omit this project - Study complete and yield did not warrant construction)</t>
  </si>
  <si>
    <t>Carlsbad MWD Encina Basin Water Reclamation Program - Phases I and II/Encina Basin Water Reclamation Program - Phase I and II</t>
  </si>
  <si>
    <t>Oceanside Water Reclamation Project</t>
  </si>
  <si>
    <t>Valley Center MWD - Lower Moosa Canyon/Valley Center - Lower Moosa Canyon</t>
  </si>
  <si>
    <t>Valley Center MWD - Woods Valley Ranch</t>
  </si>
  <si>
    <t>k216</t>
  </si>
  <si>
    <t>Carlsbad MWD - Mahr Reservoir</t>
  </si>
  <si>
    <t>k437</t>
  </si>
  <si>
    <t>North City Water Reclamation Project/North City Water Reclamation Project - City of San Diego</t>
  </si>
  <si>
    <t>Carlsbad MWD Encina Basin Water Reclamation Program - Phases I and II/Encina Basin Water Reclamation Program - Phase III</t>
  </si>
  <si>
    <t>k206</t>
  </si>
  <si>
    <t>Carlsbad MWD Encina Basin Water Reclamation Program - Phases I and II</t>
  </si>
  <si>
    <t>Valley Center MWD - Lower Moosa Canyon/Lower Moosa Canyon WRF  - AWT Upgrade</t>
  </si>
  <si>
    <t>Middle Sweetwater River Basin Groundwater Well System (Capacity)</t>
  </si>
  <si>
    <t>Rancho del Rey Well Desalination</t>
  </si>
  <si>
    <t>Mission Valley Brackish Groundwater Recovery Project</t>
  </si>
  <si>
    <t>Otay Mesa Lot 7 Well Desalination</t>
  </si>
  <si>
    <t>k185</t>
  </si>
  <si>
    <t>San Diego Formation / Balboa Park Pilot Production Well</t>
  </si>
  <si>
    <t>San Diego Formation / Diamond BID Pilot Production Well</t>
  </si>
  <si>
    <t>San Paqual Brackish Groundwater Recovery Project</t>
  </si>
  <si>
    <t>San Vicente &amp; El Capitan Seepage Recovery</t>
  </si>
  <si>
    <t>Sweetwater Authority/Otay WD San Diego Formation Recovery</t>
  </si>
  <si>
    <t>San Dieguito River Basin Brackish GW Recovery and Treatment</t>
  </si>
  <si>
    <t>Rosarito Beach Seawater Desalination Feasibility Study</t>
  </si>
  <si>
    <t>black/red = member agency's</t>
  </si>
  <si>
    <t>Compared</t>
  </si>
  <si>
    <t>blue = Metropolitan's</t>
  </si>
  <si>
    <t>New</t>
  </si>
  <si>
    <t>Deleted</t>
  </si>
  <si>
    <t>Revised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</si>
</sst>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sz val="14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6" borderId="4" applyNumberFormat="0" applyFont="0" applyAlignment="0" applyProtection="0"/>
  </cellStyleXfs>
  <cellXfs count="211">
    <xf numFmtId="0" fontId="0" fillId="0" borderId="0" xfId="0"/>
    <xf numFmtId="0" fontId="5" fillId="0" borderId="0" xfId="0" applyFont="1"/>
    <xf numFmtId="0" fontId="6" fillId="0" borderId="0" xfId="0" applyFont="1"/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7" fillId="4" borderId="2" xfId="1" applyNumberFormat="1" applyFont="1" applyFill="1" applyBorder="1" applyAlignment="1">
      <alignment horizontal="center" wrapText="1"/>
    </xf>
    <xf numFmtId="0" fontId="0" fillId="0" borderId="3" xfId="0" applyBorder="1" applyAlignment="1">
      <alignment vertic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/>
    <xf numFmtId="0" fontId="9" fillId="0" borderId="0" xfId="0" applyFont="1"/>
    <xf numFmtId="0" fontId="0" fillId="0" borderId="0" xfId="0" applyFont="1"/>
    <xf numFmtId="0" fontId="1" fillId="0" borderId="0" xfId="0" applyFont="1" applyAlignment="1">
      <alignment vertical="center"/>
    </xf>
    <xf numFmtId="3" fontId="0" fillId="0" borderId="0" xfId="0" applyNumberFormat="1"/>
    <xf numFmtId="0" fontId="3" fillId="5" borderId="0" xfId="0" applyFont="1" applyFill="1"/>
    <xf numFmtId="0" fontId="0" fillId="5" borderId="0" xfId="0" applyFill="1"/>
    <xf numFmtId="164" fontId="0" fillId="5" borderId="0" xfId="2" applyNumberFormat="1" applyFont="1" applyFill="1"/>
    <xf numFmtId="3" fontId="0" fillId="5" borderId="0" xfId="0" applyNumberFormat="1" applyFill="1"/>
    <xf numFmtId="0" fontId="0" fillId="5" borderId="4" xfId="3" applyFont="1" applyFill="1"/>
    <xf numFmtId="6" fontId="0" fillId="5" borderId="4" xfId="3" applyNumberFormat="1" applyFont="1" applyFill="1"/>
    <xf numFmtId="3" fontId="0" fillId="5" borderId="4" xfId="3" applyNumberFormat="1" applyFont="1" applyFill="1"/>
    <xf numFmtId="6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0" fillId="5" borderId="0" xfId="0" applyFill="1"/>
    <xf numFmtId="3" fontId="0" fillId="5" borderId="0" xfId="0" applyNumberFormat="1" applyFill="1"/>
    <xf numFmtId="0" fontId="10" fillId="5" borderId="0" xfId="0" applyFont="1" applyFill="1"/>
    <xf numFmtId="3" fontId="10" fillId="5" borderId="0" xfId="0" applyNumberFormat="1" applyFont="1" applyFill="1"/>
    <xf numFmtId="3" fontId="10" fillId="5" borderId="0" xfId="0" applyNumberFormat="1" applyFont="1" applyFill="1" applyAlignment="1">
      <alignment horizontal="center"/>
    </xf>
    <xf numFmtId="0" fontId="0" fillId="5" borderId="0" xfId="0" applyFill="1" applyBorder="1"/>
    <xf numFmtId="0" fontId="0" fillId="0" borderId="0" xfId="0" applyFill="1"/>
    <xf numFmtId="0" fontId="0" fillId="0" borderId="0" xfId="0"/>
    <xf numFmtId="0" fontId="0" fillId="5" borderId="0" xfId="0" applyFill="1"/>
    <xf numFmtId="3" fontId="0" fillId="5" borderId="0" xfId="0" applyNumberFormat="1" applyFill="1"/>
    <xf numFmtId="3" fontId="11" fillId="5" borderId="0" xfId="0" applyNumberFormat="1" applyFont="1" applyFill="1"/>
    <xf numFmtId="0" fontId="0" fillId="0" borderId="0" xfId="0"/>
    <xf numFmtId="3" fontId="0" fillId="0" borderId="0" xfId="0" applyNumberFormat="1"/>
    <xf numFmtId="0" fontId="0" fillId="5" borderId="0" xfId="0" applyFill="1"/>
    <xf numFmtId="3" fontId="0" fillId="5" borderId="0" xfId="0" applyNumberFormat="1" applyFill="1"/>
    <xf numFmtId="0" fontId="11" fillId="7" borderId="0" xfId="0" applyFont="1" applyFill="1"/>
    <xf numFmtId="0" fontId="3" fillId="7" borderId="0" xfId="0" applyFont="1" applyFill="1"/>
    <xf numFmtId="3" fontId="11" fillId="7" borderId="0" xfId="0" applyNumberFormat="1" applyFont="1" applyFill="1"/>
    <xf numFmtId="3" fontId="11" fillId="5" borderId="0" xfId="0" applyNumberFormat="1" applyFont="1" applyFill="1"/>
    <xf numFmtId="0" fontId="11" fillId="5" borderId="0" xfId="0" applyFont="1" applyFill="1"/>
    <xf numFmtId="3" fontId="10" fillId="5" borderId="0" xfId="0" applyNumberFormat="1" applyFont="1" applyFill="1"/>
    <xf numFmtId="0" fontId="11" fillId="7" borderId="0" xfId="0" applyFont="1" applyFill="1" applyAlignment="1">
      <alignment wrapText="1"/>
    </xf>
    <xf numFmtId="3" fontId="0" fillId="7" borderId="0" xfId="0" applyNumberFormat="1" applyFill="1"/>
    <xf numFmtId="164" fontId="10" fillId="5" borderId="0" xfId="2" applyNumberFormat="1" applyFont="1" applyFill="1"/>
    <xf numFmtId="0" fontId="0" fillId="5" borderId="0" xfId="0" applyFill="1"/>
    <xf numFmtId="0" fontId="10" fillId="5" borderId="0" xfId="0" applyFont="1" applyFill="1"/>
    <xf numFmtId="3" fontId="10" fillId="5" borderId="0" xfId="0" applyNumberFormat="1" applyFont="1" applyFill="1"/>
    <xf numFmtId="1" fontId="2" fillId="3" borderId="1" xfId="1" applyNumberFormat="1" applyFont="1" applyFill="1" applyBorder="1" applyAlignment="1">
      <alignment horizontal="center" vertical="center" wrapText="1"/>
    </xf>
    <xf numFmtId="0" fontId="0" fillId="8" borderId="0" xfId="0" applyFill="1"/>
    <xf numFmtId="3" fontId="0" fillId="8" borderId="0" xfId="0" applyNumberFormat="1" applyFill="1"/>
    <xf numFmtId="38" fontId="0" fillId="8" borderId="0" xfId="0" applyNumberFormat="1" applyFill="1" applyAlignment="1">
      <alignment horizontal="right"/>
    </xf>
    <xf numFmtId="0" fontId="0" fillId="9" borderId="0" xfId="0" applyFill="1"/>
    <xf numFmtId="3" fontId="0" fillId="9" borderId="0" xfId="0" applyNumberFormat="1" applyFill="1"/>
    <xf numFmtId="38" fontId="0" fillId="9" borderId="0" xfId="0" applyNumberFormat="1" applyFill="1" applyAlignment="1">
      <alignment horizontal="right"/>
    </xf>
    <xf numFmtId="0" fontId="0" fillId="10" borderId="0" xfId="0" applyFill="1"/>
    <xf numFmtId="3" fontId="0" fillId="10" borderId="0" xfId="0" applyNumberFormat="1" applyFill="1"/>
    <xf numFmtId="38" fontId="0" fillId="10" borderId="0" xfId="0" applyNumberFormat="1" applyFill="1" applyAlignment="1">
      <alignment horizontal="right"/>
    </xf>
    <xf numFmtId="0" fontId="12" fillId="0" borderId="0" xfId="0" applyFont="1"/>
    <xf numFmtId="3" fontId="12" fillId="0" borderId="0" xfId="0" applyNumberFormat="1" applyFont="1" applyAlignment="1">
      <alignment horizontal="right"/>
    </xf>
    <xf numFmtId="6" fontId="12" fillId="0" borderId="0" xfId="0" applyNumberFormat="1" applyFont="1"/>
    <xf numFmtId="0" fontId="12" fillId="0" borderId="0" xfId="0" applyFont="1" applyAlignment="1">
      <alignment wrapText="1"/>
    </xf>
    <xf numFmtId="3" fontId="12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2" fillId="5" borderId="0" xfId="0" applyFont="1" applyFill="1"/>
    <xf numFmtId="3" fontId="12" fillId="5" borderId="4" xfId="3" applyNumberFormat="1" applyFont="1" applyFill="1"/>
    <xf numFmtId="6" fontId="12" fillId="5" borderId="4" xfId="3" applyNumberFormat="1" applyFont="1" applyFill="1"/>
    <xf numFmtId="0" fontId="12" fillId="5" borderId="4" xfId="3" applyFont="1" applyFill="1"/>
    <xf numFmtId="3" fontId="12" fillId="5" borderId="0" xfId="0" applyNumberFormat="1" applyFont="1" applyFill="1"/>
    <xf numFmtId="0" fontId="13" fillId="0" borderId="0" xfId="0" applyFont="1"/>
    <xf numFmtId="3" fontId="0" fillId="5" borderId="0" xfId="3" applyNumberFormat="1" applyFont="1" applyFill="1" applyBorder="1"/>
    <xf numFmtId="3" fontId="12" fillId="5" borderId="0" xfId="3" applyNumberFormat="1" applyFont="1" applyFill="1" applyBorder="1"/>
    <xf numFmtId="6" fontId="0" fillId="5" borderId="0" xfId="3" applyNumberFormat="1" applyFont="1" applyFill="1" applyBorder="1"/>
    <xf numFmtId="6" fontId="12" fillId="5" borderId="0" xfId="3" applyNumberFormat="1" applyFont="1" applyFill="1" applyBorder="1"/>
    <xf numFmtId="0" fontId="12" fillId="5" borderId="0" xfId="3" applyFont="1" applyFill="1" applyBorder="1"/>
    <xf numFmtId="0" fontId="0" fillId="5" borderId="0" xfId="3" applyFont="1" applyFill="1" applyBorder="1"/>
    <xf numFmtId="0" fontId="13" fillId="0" borderId="5" xfId="0" applyFont="1" applyBorder="1"/>
    <xf numFmtId="3" fontId="13" fillId="0" borderId="5" xfId="0" applyNumberFormat="1" applyFont="1" applyBorder="1"/>
    <xf numFmtId="3" fontId="0" fillId="5" borderId="6" xfId="0" applyNumberFormat="1" applyFill="1" applyBorder="1"/>
    <xf numFmtId="0" fontId="0" fillId="5" borderId="6" xfId="0" applyFill="1" applyBorder="1"/>
    <xf numFmtId="3" fontId="0" fillId="8" borderId="6" xfId="0" applyNumberFormat="1" applyFill="1" applyBorder="1"/>
    <xf numFmtId="0" fontId="0" fillId="8" borderId="6" xfId="0" applyFill="1" applyBorder="1"/>
    <xf numFmtId="0" fontId="10" fillId="0" borderId="5" xfId="0" applyFont="1" applyBorder="1"/>
    <xf numFmtId="3" fontId="10" fillId="0" borderId="5" xfId="0" applyNumberFormat="1" applyFont="1" applyBorder="1"/>
    <xf numFmtId="0" fontId="0" fillId="0" borderId="5" xfId="0" applyBorder="1"/>
    <xf numFmtId="3" fontId="0" fillId="0" borderId="5" xfId="0" applyNumberFormat="1" applyBorder="1"/>
    <xf numFmtId="0" fontId="14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3" fontId="0" fillId="0" borderId="0" xfId="0" applyNumberFormat="1" applyBorder="1"/>
    <xf numFmtId="3" fontId="0" fillId="0" borderId="11" xfId="0" applyNumberFormat="1" applyBorder="1"/>
    <xf numFmtId="0" fontId="13" fillId="0" borderId="12" xfId="0" applyFont="1" applyBorder="1"/>
    <xf numFmtId="3" fontId="13" fillId="0" borderId="13" xfId="0" applyNumberFormat="1" applyFont="1" applyBorder="1"/>
    <xf numFmtId="0" fontId="0" fillId="5" borderId="10" xfId="0" applyFill="1" applyBorder="1"/>
    <xf numFmtId="3" fontId="0" fillId="5" borderId="0" xfId="0" applyNumberFormat="1" applyFill="1" applyBorder="1"/>
    <xf numFmtId="3" fontId="0" fillId="5" borderId="11" xfId="0" applyNumberFormat="1" applyFill="1" applyBorder="1"/>
    <xf numFmtId="0" fontId="11" fillId="5" borderId="0" xfId="0" applyFont="1" applyFill="1" applyBorder="1"/>
    <xf numFmtId="3" fontId="11" fillId="5" borderId="0" xfId="0" applyNumberFormat="1" applyFont="1" applyFill="1" applyBorder="1"/>
    <xf numFmtId="3" fontId="11" fillId="5" borderId="11" xfId="0" applyNumberFormat="1" applyFont="1" applyFill="1" applyBorder="1"/>
    <xf numFmtId="0" fontId="12" fillId="0" borderId="10" xfId="0" applyFont="1" applyBorder="1"/>
    <xf numFmtId="0" fontId="12" fillId="0" borderId="0" xfId="0" applyFont="1" applyBorder="1"/>
    <xf numFmtId="3" fontId="12" fillId="0" borderId="0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0" xfId="0" applyFont="1" applyBorder="1" applyAlignment="1"/>
    <xf numFmtId="3" fontId="12" fillId="0" borderId="0" xfId="0" applyNumberFormat="1" applyFont="1" applyBorder="1"/>
    <xf numFmtId="3" fontId="12" fillId="0" borderId="11" xfId="0" applyNumberFormat="1" applyFont="1" applyBorder="1"/>
    <xf numFmtId="0" fontId="0" fillId="10" borderId="10" xfId="0" applyFill="1" applyBorder="1"/>
    <xf numFmtId="0" fontId="0" fillId="10" borderId="0" xfId="0" applyFill="1" applyBorder="1"/>
    <xf numFmtId="3" fontId="0" fillId="10" borderId="0" xfId="0" applyNumberFormat="1" applyFill="1" applyBorder="1"/>
    <xf numFmtId="38" fontId="0" fillId="10" borderId="0" xfId="0" applyNumberFormat="1" applyFill="1" applyBorder="1" applyAlignment="1">
      <alignment horizontal="right"/>
    </xf>
    <xf numFmtId="3" fontId="0" fillId="10" borderId="11" xfId="0" applyNumberFormat="1" applyFill="1" applyBorder="1"/>
    <xf numFmtId="6" fontId="0" fillId="5" borderId="0" xfId="0" applyNumberFormat="1" applyFill="1" applyBorder="1"/>
    <xf numFmtId="0" fontId="0" fillId="8" borderId="0" xfId="0" applyFill="1" applyBorder="1"/>
    <xf numFmtId="3" fontId="0" fillId="8" borderId="0" xfId="0" applyNumberFormat="1" applyFill="1" applyBorder="1"/>
    <xf numFmtId="38" fontId="0" fillId="8" borderId="0" xfId="0" applyNumberFormat="1" applyFill="1" applyBorder="1" applyAlignment="1">
      <alignment horizontal="right"/>
    </xf>
    <xf numFmtId="3" fontId="0" fillId="8" borderId="11" xfId="0" applyNumberFormat="1" applyFill="1" applyBorder="1"/>
    <xf numFmtId="0" fontId="12" fillId="5" borderId="10" xfId="0" applyFont="1" applyFill="1" applyBorder="1"/>
    <xf numFmtId="0" fontId="12" fillId="5" borderId="0" xfId="0" applyFont="1" applyFill="1" applyBorder="1"/>
    <xf numFmtId="3" fontId="12" fillId="5" borderId="0" xfId="0" applyNumberFormat="1" applyFont="1" applyFill="1" applyBorder="1"/>
    <xf numFmtId="3" fontId="12" fillId="5" borderId="11" xfId="0" applyNumberFormat="1" applyFont="1" applyFill="1" applyBorder="1"/>
    <xf numFmtId="164" fontId="0" fillId="5" borderId="0" xfId="2" applyNumberFormat="1" applyFont="1" applyFill="1" applyBorder="1"/>
    <xf numFmtId="0" fontId="10" fillId="5" borderId="0" xfId="0" applyFont="1" applyFill="1" applyBorder="1"/>
    <xf numFmtId="3" fontId="10" fillId="5" borderId="0" xfId="0" applyNumberFormat="1" applyFont="1" applyFill="1" applyBorder="1"/>
    <xf numFmtId="164" fontId="10" fillId="5" borderId="0" xfId="2" applyNumberFormat="1" applyFont="1" applyFill="1" applyBorder="1"/>
    <xf numFmtId="3" fontId="10" fillId="5" borderId="11" xfId="0" applyNumberFormat="1" applyFont="1" applyFill="1" applyBorder="1"/>
    <xf numFmtId="0" fontId="0" fillId="8" borderId="10" xfId="0" applyFill="1" applyBorder="1"/>
    <xf numFmtId="0" fontId="10" fillId="0" borderId="12" xfId="0" applyFont="1" applyBorder="1"/>
    <xf numFmtId="3" fontId="10" fillId="0" borderId="13" xfId="0" applyNumberFormat="1" applyFont="1" applyBorder="1"/>
    <xf numFmtId="0" fontId="13" fillId="0" borderId="10" xfId="0" applyFont="1" applyBorder="1"/>
    <xf numFmtId="0" fontId="13" fillId="0" borderId="0" xfId="0" applyFont="1" applyBorder="1"/>
    <xf numFmtId="3" fontId="13" fillId="0" borderId="0" xfId="0" applyNumberFormat="1" applyFont="1" applyBorder="1"/>
    <xf numFmtId="3" fontId="13" fillId="0" borderId="11" xfId="0" applyNumberFormat="1" applyFont="1" applyBorder="1"/>
    <xf numFmtId="0" fontId="0" fillId="0" borderId="12" xfId="0" applyBorder="1"/>
    <xf numFmtId="3" fontId="0" fillId="0" borderId="13" xfId="0" applyNumberFormat="1" applyBorder="1"/>
    <xf numFmtId="0" fontId="10" fillId="0" borderId="10" xfId="0" applyFont="1" applyBorder="1"/>
    <xf numFmtId="0" fontId="10" fillId="0" borderId="0" xfId="0" applyFont="1" applyBorder="1"/>
    <xf numFmtId="3" fontId="10" fillId="0" borderId="0" xfId="0" applyNumberFormat="1" applyFont="1" applyBorder="1"/>
    <xf numFmtId="3" fontId="10" fillId="0" borderId="11" xfId="0" applyNumberFormat="1" applyFont="1" applyBorder="1"/>
    <xf numFmtId="3" fontId="10" fillId="5" borderId="0" xfId="0" applyNumberFormat="1" applyFont="1" applyFill="1" applyBorder="1" applyAlignment="1">
      <alignment horizontal="center"/>
    </xf>
    <xf numFmtId="0" fontId="0" fillId="9" borderId="10" xfId="0" applyFill="1" applyBorder="1"/>
    <xf numFmtId="0" fontId="0" fillId="9" borderId="0" xfId="0" applyFill="1" applyBorder="1"/>
    <xf numFmtId="3" fontId="0" fillId="9" borderId="0" xfId="0" applyNumberFormat="1" applyFill="1" applyBorder="1"/>
    <xf numFmtId="38" fontId="0" fillId="9" borderId="0" xfId="0" applyNumberFormat="1" applyFill="1" applyBorder="1" applyAlignment="1">
      <alignment horizontal="right"/>
    </xf>
    <xf numFmtId="3" fontId="0" fillId="9" borderId="11" xfId="0" applyNumberFormat="1" applyFill="1" applyBorder="1"/>
    <xf numFmtId="0" fontId="11" fillId="7" borderId="0" xfId="0" applyFont="1" applyFill="1" applyBorder="1"/>
    <xf numFmtId="0" fontId="11" fillId="7" borderId="0" xfId="0" applyFont="1" applyFill="1" applyBorder="1" applyAlignment="1">
      <alignment wrapText="1"/>
    </xf>
    <xf numFmtId="0" fontId="3" fillId="7" borderId="0" xfId="0" applyFont="1" applyFill="1" applyBorder="1"/>
    <xf numFmtId="3" fontId="11" fillId="7" borderId="0" xfId="0" applyNumberFormat="1" applyFont="1" applyFill="1" applyBorder="1"/>
    <xf numFmtId="3" fontId="0" fillId="7" borderId="0" xfId="0" applyNumberFormat="1" applyFill="1" applyBorder="1"/>
    <xf numFmtId="3" fontId="11" fillId="7" borderId="11" xfId="0" applyNumberFormat="1" applyFont="1" applyFill="1" applyBorder="1"/>
    <xf numFmtId="0" fontId="0" fillId="0" borderId="10" xfId="0" applyFont="1" applyBorder="1"/>
    <xf numFmtId="0" fontId="0" fillId="0" borderId="11" xfId="0" applyBorder="1"/>
    <xf numFmtId="0" fontId="13" fillId="0" borderId="14" xfId="0" applyFont="1" applyBorder="1"/>
    <xf numFmtId="0" fontId="13" fillId="0" borderId="15" xfId="0" applyFont="1" applyBorder="1"/>
    <xf numFmtId="3" fontId="13" fillId="0" borderId="15" xfId="0" applyNumberFormat="1" applyFont="1" applyBorder="1"/>
    <xf numFmtId="3" fontId="13" fillId="0" borderId="16" xfId="0" applyNumberFormat="1" applyFont="1" applyBorder="1"/>
    <xf numFmtId="0" fontId="10" fillId="0" borderId="0" xfId="0" applyFont="1" applyFill="1"/>
    <xf numFmtId="0" fontId="0" fillId="5" borderId="14" xfId="0" applyFill="1" applyBorder="1"/>
    <xf numFmtId="0" fontId="0" fillId="5" borderId="15" xfId="0" applyFill="1" applyBorder="1"/>
    <xf numFmtId="0" fontId="10" fillId="5" borderId="15" xfId="0" applyFont="1" applyFill="1" applyBorder="1"/>
    <xf numFmtId="3" fontId="10" fillId="5" borderId="15" xfId="0" applyNumberFormat="1" applyFont="1" applyFill="1" applyBorder="1"/>
    <xf numFmtId="164" fontId="10" fillId="5" borderId="15" xfId="2" applyNumberFormat="1" applyFont="1" applyFill="1" applyBorder="1"/>
    <xf numFmtId="3" fontId="10" fillId="5" borderId="16" xfId="0" applyNumberFormat="1" applyFont="1" applyFill="1" applyBorder="1"/>
    <xf numFmtId="0" fontId="12" fillId="0" borderId="18" xfId="0" applyFont="1" applyBorder="1"/>
    <xf numFmtId="0" fontId="13" fillId="0" borderId="18" xfId="0" applyFont="1" applyBorder="1"/>
    <xf numFmtId="3" fontId="12" fillId="0" borderId="18" xfId="0" applyNumberFormat="1" applyFont="1" applyBorder="1" applyAlignment="1">
      <alignment horizontal="right"/>
    </xf>
    <xf numFmtId="0" fontId="13" fillId="0" borderId="17" xfId="0" applyFont="1" applyBorder="1"/>
    <xf numFmtId="0" fontId="0" fillId="0" borderId="0" xfId="0"/>
    <xf numFmtId="1" fontId="7" fillId="4" borderId="2" xfId="1" applyNumberFormat="1" applyFont="1" applyFill="1" applyBorder="1" applyAlignment="1">
      <alignment horizontal="center" wrapText="1"/>
    </xf>
    <xf numFmtId="1" fontId="7" fillId="4" borderId="2" xfId="1" applyNumberFormat="1" applyFont="1" applyFill="1" applyBorder="1" applyAlignment="1">
      <alignment horizontal="left" wrapText="1"/>
    </xf>
    <xf numFmtId="0" fontId="1" fillId="0" borderId="0" xfId="0" applyFont="1" applyAlignment="1">
      <alignment vertical="center"/>
    </xf>
    <xf numFmtId="3" fontId="0" fillId="0" borderId="0" xfId="0" applyNumberFormat="1"/>
    <xf numFmtId="0" fontId="0" fillId="5" borderId="0" xfId="0" applyFill="1"/>
    <xf numFmtId="164" fontId="0" fillId="5" borderId="0" xfId="2" applyNumberFormat="1" applyFont="1" applyFill="1"/>
    <xf numFmtId="3" fontId="0" fillId="5" borderId="0" xfId="0" applyNumberFormat="1" applyFill="1"/>
    <xf numFmtId="0" fontId="0" fillId="5" borderId="4" xfId="3" applyFont="1" applyFill="1"/>
    <xf numFmtId="6" fontId="0" fillId="5" borderId="4" xfId="3" applyNumberFormat="1" applyFont="1" applyFill="1"/>
    <xf numFmtId="3" fontId="0" fillId="5" borderId="4" xfId="3" applyNumberFormat="1" applyFont="1" applyFill="1"/>
    <xf numFmtId="6" fontId="0" fillId="5" borderId="0" xfId="0" applyNumberFormat="1" applyFill="1"/>
    <xf numFmtId="0" fontId="10" fillId="5" borderId="0" xfId="0" applyFont="1" applyFill="1"/>
    <xf numFmtId="3" fontId="10" fillId="5" borderId="0" xfId="0" applyNumberFormat="1" applyFont="1" applyFill="1"/>
    <xf numFmtId="3" fontId="10" fillId="5" borderId="0" xfId="0" applyNumberFormat="1" applyFont="1" applyFill="1" applyAlignment="1">
      <alignment horizontal="center"/>
    </xf>
    <xf numFmtId="0" fontId="0" fillId="5" borderId="0" xfId="0" applyFill="1" applyBorder="1"/>
    <xf numFmtId="0" fontId="0" fillId="0" borderId="0" xfId="0" applyFill="1"/>
    <xf numFmtId="3" fontId="11" fillId="5" borderId="0" xfId="0" applyNumberFormat="1" applyFont="1" applyFill="1"/>
    <xf numFmtId="0" fontId="11" fillId="7" borderId="0" xfId="0" applyFont="1" applyFill="1"/>
    <xf numFmtId="0" fontId="3" fillId="7" borderId="0" xfId="0" applyFont="1" applyFill="1"/>
    <xf numFmtId="3" fontId="11" fillId="7" borderId="0" xfId="0" applyNumberFormat="1" applyFont="1" applyFill="1"/>
    <xf numFmtId="0" fontId="11" fillId="5" borderId="0" xfId="0" applyFont="1" applyFill="1"/>
    <xf numFmtId="0" fontId="11" fillId="7" borderId="0" xfId="0" applyFont="1" applyFill="1" applyAlignment="1">
      <alignment wrapText="1"/>
    </xf>
    <xf numFmtId="3" fontId="0" fillId="7" borderId="0" xfId="0" applyNumberFormat="1" applyFill="1"/>
    <xf numFmtId="164" fontId="10" fillId="5" borderId="0" xfId="2" applyNumberFormat="1" applyFont="1" applyFill="1"/>
    <xf numFmtId="6" fontId="12" fillId="0" borderId="18" xfId="0" applyNumberFormat="1" applyFont="1" applyBorder="1"/>
    <xf numFmtId="0" fontId="12" fillId="0" borderId="18" xfId="0" applyFont="1" applyBorder="1" applyAlignment="1"/>
    <xf numFmtId="3" fontId="12" fillId="0" borderId="18" xfId="0" applyNumberFormat="1" applyFont="1" applyBorder="1"/>
    <xf numFmtId="3" fontId="12" fillId="0" borderId="19" xfId="0" applyNumberFormat="1" applyFont="1" applyBorder="1"/>
    <xf numFmtId="0" fontId="0" fillId="0" borderId="18" xfId="0" applyBorder="1"/>
    <xf numFmtId="0" fontId="0" fillId="0" borderId="3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" fontId="2" fillId="3" borderId="1" xfId="1" applyNumberFormat="1" applyFont="1" applyFill="1" applyBorder="1" applyAlignment="1">
      <alignment horizontal="center" vertical="center" wrapText="1"/>
    </xf>
    <xf numFmtId="1" fontId="2" fillId="3" borderId="1" xfId="1" applyNumberFormat="1" applyFont="1" applyFill="1" applyBorder="1" applyAlignment="1">
      <alignment horizontal="center" vertical="center"/>
    </xf>
    <xf numFmtId="3" fontId="0" fillId="11" borderId="0" xfId="0" applyNumberFormat="1" applyFill="1"/>
  </cellXfs>
  <cellStyles count="4">
    <cellStyle name="Currency" xfId="2" builtinId="4"/>
    <cellStyle name="Normal" xfId="0" builtinId="0"/>
    <cellStyle name="Normal 2 2" xfId="1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C40"/>
  <sheetViews>
    <sheetView workbookViewId="0"/>
  </sheetViews>
  <sheetFormatPr defaultRowHeight="15" x14ac:dyDescent="0.25"/>
  <cols>
    <col min="1" max="1" width="18.28515625" customWidth="1"/>
    <col min="2" max="2" width="36.7109375" customWidth="1"/>
    <col min="3" max="3" width="89.5703125" customWidth="1"/>
  </cols>
  <sheetData>
    <row r="1" spans="1:3" ht="21" x14ac:dyDescent="0.35">
      <c r="A1" s="1" t="s">
        <v>0</v>
      </c>
    </row>
    <row r="2" spans="1:3" x14ac:dyDescent="0.25">
      <c r="A2" s="2" t="s">
        <v>1</v>
      </c>
    </row>
    <row r="4" spans="1:3" x14ac:dyDescent="0.25">
      <c r="A4" t="s">
        <v>2</v>
      </c>
    </row>
    <row r="5" spans="1:3" x14ac:dyDescent="0.25">
      <c r="A5" t="s">
        <v>3</v>
      </c>
    </row>
    <row r="7" spans="1:3" x14ac:dyDescent="0.25">
      <c r="A7" t="s">
        <v>4</v>
      </c>
    </row>
    <row r="8" spans="1:3" x14ac:dyDescent="0.25">
      <c r="A8" t="s">
        <v>5</v>
      </c>
    </row>
    <row r="9" spans="1:3" x14ac:dyDescent="0.25">
      <c r="A9" t="s">
        <v>6</v>
      </c>
    </row>
    <row r="11" spans="1:3" x14ac:dyDescent="0.25">
      <c r="A11" s="16" t="s">
        <v>7</v>
      </c>
      <c r="B11" s="16"/>
      <c r="C11" s="16"/>
    </row>
    <row r="13" spans="1:3" x14ac:dyDescent="0.25">
      <c r="A13" s="207" t="s">
        <v>8</v>
      </c>
      <c r="B13" s="207"/>
      <c r="C13" s="3" t="s">
        <v>9</v>
      </c>
    </row>
    <row r="14" spans="1:3" x14ac:dyDescent="0.25">
      <c r="A14" s="4" t="s">
        <v>10</v>
      </c>
      <c r="B14" s="5" t="s">
        <v>11</v>
      </c>
      <c r="C14" s="6" t="s">
        <v>12</v>
      </c>
    </row>
    <row r="15" spans="1:3" ht="45" x14ac:dyDescent="0.25">
      <c r="A15" s="4" t="s">
        <v>13</v>
      </c>
      <c r="B15" s="7" t="s">
        <v>14</v>
      </c>
      <c r="C15" s="6" t="s">
        <v>15</v>
      </c>
    </row>
    <row r="16" spans="1:3" ht="30" x14ac:dyDescent="0.25">
      <c r="A16" s="4" t="s">
        <v>16</v>
      </c>
      <c r="B16" s="5" t="s">
        <v>17</v>
      </c>
      <c r="C16" s="6" t="s">
        <v>18</v>
      </c>
    </row>
    <row r="17" spans="1:3" ht="90" x14ac:dyDescent="0.25">
      <c r="A17" s="4" t="s">
        <v>19</v>
      </c>
      <c r="B17" s="7" t="s">
        <v>20</v>
      </c>
      <c r="C17" s="6" t="s">
        <v>21</v>
      </c>
    </row>
    <row r="18" spans="1:3" ht="105" x14ac:dyDescent="0.25">
      <c r="A18" s="208" t="s">
        <v>22</v>
      </c>
      <c r="B18" s="7" t="s">
        <v>23</v>
      </c>
      <c r="C18" s="6" t="s">
        <v>24</v>
      </c>
    </row>
    <row r="19" spans="1:3" x14ac:dyDescent="0.25">
      <c r="A19" s="208"/>
      <c r="B19" s="5" t="s">
        <v>25</v>
      </c>
      <c r="C19" s="6" t="s">
        <v>26</v>
      </c>
    </row>
    <row r="20" spans="1:3" x14ac:dyDescent="0.25">
      <c r="A20" s="208"/>
      <c r="B20" s="5" t="s">
        <v>27</v>
      </c>
      <c r="C20" s="6" t="s">
        <v>28</v>
      </c>
    </row>
    <row r="21" spans="1:3" x14ac:dyDescent="0.25">
      <c r="A21" s="208"/>
      <c r="B21" s="5" t="s">
        <v>29</v>
      </c>
      <c r="C21" s="6" t="s">
        <v>30</v>
      </c>
    </row>
    <row r="22" spans="1:3" ht="30" x14ac:dyDescent="0.25">
      <c r="A22" s="208"/>
      <c r="B22" s="5" t="s">
        <v>31</v>
      </c>
      <c r="C22" s="6" t="s">
        <v>32</v>
      </c>
    </row>
    <row r="23" spans="1:3" ht="60" x14ac:dyDescent="0.25">
      <c r="A23" s="208" t="s">
        <v>33</v>
      </c>
      <c r="B23" s="7" t="s">
        <v>34</v>
      </c>
      <c r="C23" s="6" t="s">
        <v>35</v>
      </c>
    </row>
    <row r="24" spans="1:3" ht="60" x14ac:dyDescent="0.25">
      <c r="A24" s="208"/>
      <c r="B24" s="7" t="s">
        <v>36</v>
      </c>
      <c r="C24" s="6" t="s">
        <v>37</v>
      </c>
    </row>
    <row r="25" spans="1:3" ht="30" x14ac:dyDescent="0.25">
      <c r="A25" s="209" t="s">
        <v>38</v>
      </c>
      <c r="B25" s="5" t="s">
        <v>39</v>
      </c>
      <c r="C25" s="6" t="s">
        <v>40</v>
      </c>
    </row>
    <row r="26" spans="1:3" ht="30" x14ac:dyDescent="0.25">
      <c r="A26" s="209"/>
      <c r="B26" s="5" t="s">
        <v>41</v>
      </c>
      <c r="C26" s="6" t="s">
        <v>42</v>
      </c>
    </row>
    <row r="27" spans="1:3" ht="30" x14ac:dyDescent="0.25">
      <c r="A27" s="208" t="s">
        <v>43</v>
      </c>
      <c r="B27" s="5" t="s">
        <v>44</v>
      </c>
      <c r="C27" s="6" t="s">
        <v>45</v>
      </c>
    </row>
    <row r="28" spans="1:3" ht="30" x14ac:dyDescent="0.25">
      <c r="A28" s="208"/>
      <c r="B28" s="5" t="s">
        <v>46</v>
      </c>
      <c r="C28" s="6" t="s">
        <v>47</v>
      </c>
    </row>
    <row r="29" spans="1:3" ht="75" x14ac:dyDescent="0.25">
      <c r="A29" s="4" t="s">
        <v>48</v>
      </c>
      <c r="B29" s="5" t="s">
        <v>49</v>
      </c>
      <c r="C29" s="6" t="s">
        <v>50</v>
      </c>
    </row>
    <row r="30" spans="1:3" x14ac:dyDescent="0.25">
      <c r="A30" s="208" t="s">
        <v>51</v>
      </c>
      <c r="B30" s="5">
        <v>2012</v>
      </c>
      <c r="C30" s="205" t="s">
        <v>52</v>
      </c>
    </row>
    <row r="31" spans="1:3" x14ac:dyDescent="0.25">
      <c r="A31" s="208"/>
      <c r="B31" s="5">
        <v>2013</v>
      </c>
      <c r="C31" s="205"/>
    </row>
    <row r="32" spans="1:3" x14ac:dyDescent="0.25">
      <c r="A32" s="208"/>
      <c r="B32" s="5">
        <v>2014</v>
      </c>
      <c r="C32" s="205"/>
    </row>
    <row r="33" spans="1:3" x14ac:dyDescent="0.25">
      <c r="A33" s="206" t="s">
        <v>53</v>
      </c>
      <c r="B33" s="5">
        <v>2015</v>
      </c>
      <c r="C33" s="205" t="s">
        <v>54</v>
      </c>
    </row>
    <row r="34" spans="1:3" x14ac:dyDescent="0.25">
      <c r="A34" s="206"/>
      <c r="B34" s="5">
        <v>2020</v>
      </c>
      <c r="C34" s="205"/>
    </row>
    <row r="35" spans="1:3" x14ac:dyDescent="0.25">
      <c r="A35" s="206"/>
      <c r="B35" s="5">
        <v>2025</v>
      </c>
      <c r="C35" s="205"/>
    </row>
    <row r="36" spans="1:3" x14ac:dyDescent="0.25">
      <c r="A36" s="206"/>
      <c r="B36" s="5">
        <v>2030</v>
      </c>
      <c r="C36" s="205"/>
    </row>
    <row r="37" spans="1:3" x14ac:dyDescent="0.25">
      <c r="A37" s="206"/>
      <c r="B37" s="5">
        <v>2035</v>
      </c>
      <c r="C37" s="205"/>
    </row>
    <row r="38" spans="1:3" x14ac:dyDescent="0.25">
      <c r="A38" s="206"/>
      <c r="B38" s="5">
        <v>2040</v>
      </c>
      <c r="C38" s="205"/>
    </row>
    <row r="40" spans="1:3" x14ac:dyDescent="0.25">
      <c r="A40" t="s">
        <v>55</v>
      </c>
    </row>
  </sheetData>
  <mergeCells count="9">
    <mergeCell ref="C30:C32"/>
    <mergeCell ref="A33:A38"/>
    <mergeCell ref="C33:C38"/>
    <mergeCell ref="A13:B13"/>
    <mergeCell ref="A18:A22"/>
    <mergeCell ref="A23:A24"/>
    <mergeCell ref="A25:A26"/>
    <mergeCell ref="A27:A28"/>
    <mergeCell ref="A30:A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CH237"/>
  <sheetViews>
    <sheetView topLeftCell="A91" workbookViewId="0">
      <selection sqref="A1:XFD1048576"/>
    </sheetView>
  </sheetViews>
  <sheetFormatPr defaultRowHeight="15" x14ac:dyDescent="0.25"/>
  <cols>
    <col min="1" max="1" width="8" customWidth="1"/>
    <col min="2" max="2" width="20.85546875" customWidth="1"/>
    <col min="3" max="3" width="83.5703125" customWidth="1"/>
    <col min="4" max="4" width="22.85546875" customWidth="1"/>
    <col min="5" max="5" width="22.42578125" customWidth="1"/>
    <col min="6" max="6" width="12" customWidth="1"/>
    <col min="7" max="7" width="10.7109375" customWidth="1"/>
    <col min="8" max="8" width="14" customWidth="1"/>
    <col min="9" max="9" width="17" customWidth="1"/>
    <col min="10" max="10" width="18.7109375" customWidth="1"/>
    <col min="11" max="11" width="24.42578125" customWidth="1"/>
    <col min="12" max="13" width="25.7109375" customWidth="1"/>
    <col min="14" max="15" width="14.28515625" customWidth="1"/>
    <col min="16" max="16" width="31.85546875" customWidth="1"/>
  </cols>
  <sheetData>
    <row r="1" spans="1:33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33" x14ac:dyDescent="0.25">
      <c r="A2" s="2" t="s">
        <v>0</v>
      </c>
      <c r="B2" s="8"/>
      <c r="C2" s="9"/>
      <c r="D2" s="8"/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33" x14ac:dyDescent="0.25">
      <c r="A3" s="12" t="s">
        <v>57</v>
      </c>
      <c r="B3" s="8"/>
      <c r="C3" s="9"/>
      <c r="D3" s="8"/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33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33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33" s="14" customFormat="1" ht="16.5" customHeight="1" x14ac:dyDescent="0.25">
      <c r="A6" s="4" t="s">
        <v>10</v>
      </c>
      <c r="B6" s="4" t="s">
        <v>13</v>
      </c>
      <c r="C6" s="4" t="s">
        <v>16</v>
      </c>
      <c r="D6" s="4" t="s">
        <v>19</v>
      </c>
      <c r="E6" s="208" t="s">
        <v>22</v>
      </c>
      <c r="F6" s="208"/>
      <c r="G6" s="208"/>
      <c r="H6" s="208"/>
      <c r="I6" s="208"/>
      <c r="J6" s="208" t="s">
        <v>33</v>
      </c>
      <c r="K6" s="208"/>
      <c r="L6" s="209" t="s">
        <v>38</v>
      </c>
      <c r="M6" s="209"/>
      <c r="N6" s="208" t="s">
        <v>43</v>
      </c>
      <c r="O6" s="208"/>
      <c r="P6" s="4" t="s">
        <v>48</v>
      </c>
      <c r="Q6" s="208" t="s">
        <v>51</v>
      </c>
      <c r="R6" s="208"/>
      <c r="S6" s="208"/>
      <c r="T6" s="206" t="s">
        <v>53</v>
      </c>
      <c r="U6" s="206"/>
      <c r="V6" s="206"/>
      <c r="W6" s="206"/>
      <c r="X6" s="206"/>
      <c r="Y6" s="206"/>
    </row>
    <row r="7" spans="1:33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33" x14ac:dyDescent="0.25">
      <c r="A8" t="s">
        <v>59</v>
      </c>
      <c r="B8" t="s">
        <v>60</v>
      </c>
      <c r="C8" t="s">
        <v>61</v>
      </c>
      <c r="D8" t="s">
        <v>62</v>
      </c>
      <c r="E8" t="s">
        <v>63</v>
      </c>
      <c r="F8">
        <v>1997</v>
      </c>
      <c r="H8" s="15">
        <v>1020</v>
      </c>
      <c r="J8" t="s">
        <v>64</v>
      </c>
      <c r="K8" t="s">
        <v>65</v>
      </c>
      <c r="Q8" s="15">
        <v>850.29999542236328</v>
      </c>
      <c r="R8" s="15">
        <v>879.5</v>
      </c>
      <c r="S8" s="15">
        <v>839.05333709716797</v>
      </c>
      <c r="T8" s="15"/>
      <c r="U8" s="15"/>
      <c r="V8" s="15"/>
      <c r="W8" s="15"/>
      <c r="X8" s="15"/>
      <c r="Y8" s="15"/>
    </row>
    <row r="9" spans="1:33" x14ac:dyDescent="0.25">
      <c r="A9" t="s">
        <v>66</v>
      </c>
      <c r="B9" t="s">
        <v>60</v>
      </c>
      <c r="C9" t="s">
        <v>61</v>
      </c>
      <c r="D9" t="s">
        <v>62</v>
      </c>
      <c r="E9" t="s">
        <v>63</v>
      </c>
      <c r="F9">
        <v>1997</v>
      </c>
      <c r="H9" s="15">
        <v>680</v>
      </c>
      <c r="J9" t="s">
        <v>67</v>
      </c>
      <c r="K9" t="s">
        <v>68</v>
      </c>
      <c r="Q9" s="15">
        <v>392.40000057220459</v>
      </c>
      <c r="R9" s="15">
        <v>424.09999847412109</v>
      </c>
      <c r="S9" s="15">
        <v>472.17910671234131</v>
      </c>
      <c r="T9" s="15"/>
      <c r="U9" s="15"/>
      <c r="V9" s="15"/>
      <c r="W9" s="15"/>
      <c r="X9" s="15"/>
      <c r="Y9" s="15"/>
    </row>
    <row r="10" spans="1:33" x14ac:dyDescent="0.25">
      <c r="A10" s="24" t="s">
        <v>69</v>
      </c>
      <c r="B10" s="24" t="s">
        <v>60</v>
      </c>
      <c r="C10" s="24" t="s">
        <v>215</v>
      </c>
      <c r="D10" s="24" t="s">
        <v>62</v>
      </c>
      <c r="E10" s="24" t="s">
        <v>70</v>
      </c>
      <c r="F10" s="24">
        <v>2005</v>
      </c>
      <c r="G10" s="24">
        <v>2019</v>
      </c>
      <c r="H10" s="25">
        <v>5000</v>
      </c>
      <c r="I10" s="24"/>
      <c r="J10" s="24" t="s">
        <v>67</v>
      </c>
      <c r="K10" s="24" t="s">
        <v>68</v>
      </c>
      <c r="L10" s="24"/>
      <c r="M10" s="24"/>
      <c r="N10" s="25">
        <v>50000000</v>
      </c>
      <c r="O10" s="24" t="s">
        <v>196</v>
      </c>
      <c r="P10" s="24"/>
      <c r="Q10" s="25">
        <v>4027.2999601364136</v>
      </c>
      <c r="R10" s="25">
        <v>3978.80000436306</v>
      </c>
      <c r="S10" s="25">
        <v>4539.6999747753143</v>
      </c>
      <c r="T10" s="25">
        <v>5000</v>
      </c>
      <c r="U10" s="25">
        <v>5000</v>
      </c>
      <c r="V10" s="25">
        <v>5000</v>
      </c>
      <c r="W10" s="25">
        <v>5000</v>
      </c>
      <c r="X10" s="25">
        <v>5000</v>
      </c>
      <c r="Y10" s="25">
        <v>5000</v>
      </c>
    </row>
    <row r="11" spans="1:33" x14ac:dyDescent="0.25">
      <c r="A11" s="17" t="s">
        <v>71</v>
      </c>
      <c r="B11" s="17" t="s">
        <v>60</v>
      </c>
      <c r="C11" s="17" t="s">
        <v>72</v>
      </c>
      <c r="D11" s="17" t="s">
        <v>62</v>
      </c>
      <c r="E11" s="17" t="s">
        <v>70</v>
      </c>
      <c r="F11" s="17">
        <v>2004</v>
      </c>
      <c r="G11" s="17">
        <v>2029</v>
      </c>
      <c r="H11" s="40">
        <v>1908</v>
      </c>
      <c r="I11" s="17"/>
      <c r="J11" s="17" t="s">
        <v>67</v>
      </c>
      <c r="K11" s="17" t="s">
        <v>68</v>
      </c>
      <c r="L11" s="17"/>
      <c r="M11" s="17"/>
      <c r="N11" s="18"/>
      <c r="O11" s="17"/>
      <c r="P11" s="17"/>
      <c r="Q11" s="19">
        <v>401.40000295639038</v>
      </c>
      <c r="R11" s="19">
        <v>565.00000095367432</v>
      </c>
      <c r="S11" s="19">
        <v>614</v>
      </c>
      <c r="T11" s="19">
        <v>614</v>
      </c>
      <c r="U11" s="19">
        <v>650</v>
      </c>
      <c r="V11" s="19">
        <v>650</v>
      </c>
      <c r="W11" s="19">
        <v>650</v>
      </c>
      <c r="X11" s="19">
        <v>650</v>
      </c>
      <c r="Y11" s="19">
        <v>650</v>
      </c>
      <c r="Z11" s="17"/>
      <c r="AA11" s="17"/>
      <c r="AB11" s="17"/>
      <c r="AC11" s="17"/>
      <c r="AD11" s="17"/>
      <c r="AE11" s="17"/>
      <c r="AF11" s="17"/>
      <c r="AG11" s="17"/>
    </row>
    <row r="12" spans="1:33" x14ac:dyDescent="0.25">
      <c r="A12" s="17"/>
      <c r="B12" s="17" t="s">
        <v>60</v>
      </c>
      <c r="C12" s="17" t="s">
        <v>193</v>
      </c>
      <c r="D12" s="17" t="s">
        <v>183</v>
      </c>
      <c r="E12" s="17" t="s">
        <v>70</v>
      </c>
      <c r="F12" s="17">
        <v>2017</v>
      </c>
      <c r="G12" s="17">
        <v>2029</v>
      </c>
      <c r="H12" s="40"/>
      <c r="I12" s="17"/>
      <c r="J12" s="17" t="s">
        <v>67</v>
      </c>
      <c r="K12" s="17" t="s">
        <v>100</v>
      </c>
      <c r="L12" s="17"/>
      <c r="M12" s="17"/>
      <c r="N12" s="18">
        <v>56875000</v>
      </c>
      <c r="O12" s="17"/>
      <c r="P12" s="17"/>
      <c r="Q12" s="19">
        <v>0</v>
      </c>
      <c r="R12" s="19">
        <v>0</v>
      </c>
      <c r="S12" s="19">
        <v>0</v>
      </c>
      <c r="T12" s="19">
        <v>945</v>
      </c>
      <c r="U12" s="19">
        <v>2350</v>
      </c>
      <c r="V12" s="19">
        <v>3000</v>
      </c>
      <c r="W12" s="19">
        <v>3750</v>
      </c>
      <c r="X12" s="19">
        <v>3750</v>
      </c>
      <c r="Y12" s="19">
        <v>3750</v>
      </c>
      <c r="Z12" s="17"/>
      <c r="AA12" s="19"/>
      <c r="AB12" s="17"/>
      <c r="AC12" s="17"/>
      <c r="AD12" s="17"/>
      <c r="AE12" s="17"/>
      <c r="AF12" s="17"/>
      <c r="AG12" s="17"/>
    </row>
    <row r="13" spans="1:33" x14ac:dyDescent="0.25">
      <c r="A13" s="17"/>
      <c r="B13" s="17" t="s">
        <v>60</v>
      </c>
      <c r="C13" s="17" t="s">
        <v>192</v>
      </c>
      <c r="D13" s="17" t="s">
        <v>134</v>
      </c>
      <c r="E13" s="17" t="s">
        <v>63</v>
      </c>
      <c r="F13" s="17">
        <v>2019</v>
      </c>
      <c r="G13" s="17"/>
      <c r="H13" s="19"/>
      <c r="I13" s="17"/>
      <c r="J13" s="17" t="s">
        <v>67</v>
      </c>
      <c r="K13" s="17" t="s">
        <v>191</v>
      </c>
      <c r="L13" s="17"/>
      <c r="M13" s="17"/>
      <c r="N13" s="18">
        <f>126300000</f>
        <v>126300000</v>
      </c>
      <c r="O13" s="17"/>
      <c r="P13" s="17"/>
      <c r="Q13" s="19">
        <v>0</v>
      </c>
      <c r="R13" s="19">
        <v>0</v>
      </c>
      <c r="S13" s="19">
        <v>0</v>
      </c>
      <c r="T13" s="19">
        <v>0</v>
      </c>
      <c r="U13" s="19">
        <v>1380</v>
      </c>
      <c r="V13" s="19">
        <v>1750</v>
      </c>
      <c r="W13" s="19">
        <v>0</v>
      </c>
      <c r="X13" s="19">
        <v>0</v>
      </c>
      <c r="Y13" s="19">
        <v>0</v>
      </c>
      <c r="Z13" s="17" t="s">
        <v>194</v>
      </c>
      <c r="AA13" s="17"/>
      <c r="AB13" s="17"/>
      <c r="AC13" s="17"/>
      <c r="AD13" s="17"/>
      <c r="AE13" s="17"/>
      <c r="AF13" s="17"/>
      <c r="AG13" s="17"/>
    </row>
    <row r="14" spans="1:33" x14ac:dyDescent="0.25">
      <c r="A14" s="17"/>
      <c r="B14" s="17" t="s">
        <v>60</v>
      </c>
      <c r="C14" s="17" t="s">
        <v>189</v>
      </c>
      <c r="D14" s="17" t="s">
        <v>190</v>
      </c>
      <c r="E14" s="17" t="s">
        <v>63</v>
      </c>
      <c r="F14" s="17">
        <v>2025</v>
      </c>
      <c r="G14" s="17"/>
      <c r="H14" s="40">
        <v>5000</v>
      </c>
      <c r="I14" s="17"/>
      <c r="J14" s="17" t="s">
        <v>64</v>
      </c>
      <c r="K14" s="17" t="s">
        <v>68</v>
      </c>
      <c r="L14" s="17"/>
      <c r="M14" s="17"/>
      <c r="N14" s="18">
        <v>98000000</v>
      </c>
      <c r="O14" s="17"/>
      <c r="P14" s="17"/>
      <c r="Q14" s="19">
        <v>0</v>
      </c>
      <c r="R14" s="19">
        <v>0</v>
      </c>
      <c r="S14" s="19">
        <v>0</v>
      </c>
      <c r="T14" s="19">
        <v>0</v>
      </c>
      <c r="U14" s="19">
        <v>0</v>
      </c>
      <c r="V14" s="19">
        <v>4000</v>
      </c>
      <c r="W14" s="19">
        <v>5000</v>
      </c>
      <c r="X14" s="19">
        <v>5000</v>
      </c>
      <c r="Y14" s="19">
        <v>5000</v>
      </c>
      <c r="Z14" s="19"/>
      <c r="AA14" s="17"/>
      <c r="AB14" s="17"/>
      <c r="AC14" s="17"/>
      <c r="AD14" s="17"/>
      <c r="AE14" s="17"/>
      <c r="AF14" s="17"/>
      <c r="AG14" s="17"/>
    </row>
    <row r="15" spans="1:33" x14ac:dyDescent="0.25">
      <c r="A15" t="s">
        <v>73</v>
      </c>
      <c r="B15" t="s">
        <v>60</v>
      </c>
      <c r="C15" t="s">
        <v>74</v>
      </c>
      <c r="D15" t="s">
        <v>62</v>
      </c>
      <c r="E15" t="s">
        <v>63</v>
      </c>
      <c r="F15">
        <v>1997</v>
      </c>
      <c r="H15" s="15">
        <v>308</v>
      </c>
      <c r="J15" t="s">
        <v>64</v>
      </c>
      <c r="K15" t="s">
        <v>65</v>
      </c>
      <c r="Q15" s="15">
        <v>178.10000038146973</v>
      </c>
      <c r="R15" s="15">
        <v>172.69999980926514</v>
      </c>
      <c r="S15" s="15">
        <v>172.16666603088379</v>
      </c>
      <c r="T15" s="15"/>
      <c r="U15" s="15"/>
      <c r="V15" s="15"/>
      <c r="W15" s="15"/>
      <c r="X15" s="15"/>
      <c r="Y15" s="15"/>
    </row>
    <row r="16" spans="1:33" x14ac:dyDescent="0.25">
      <c r="A16" t="s">
        <v>75</v>
      </c>
      <c r="B16" t="s">
        <v>60</v>
      </c>
      <c r="C16" t="s">
        <v>76</v>
      </c>
      <c r="D16" t="s">
        <v>62</v>
      </c>
      <c r="E16" t="s">
        <v>70</v>
      </c>
      <c r="F16">
        <v>1990</v>
      </c>
      <c r="G16">
        <v>2015</v>
      </c>
      <c r="H16" s="15">
        <v>1200</v>
      </c>
      <c r="J16" t="s">
        <v>67</v>
      </c>
      <c r="K16" t="s">
        <v>68</v>
      </c>
      <c r="Q16" s="15">
        <v>655.60000610351562</v>
      </c>
      <c r="R16" s="15">
        <v>688.60000610351562</v>
      </c>
      <c r="S16" s="15">
        <v>716.43334007263184</v>
      </c>
      <c r="T16" s="15"/>
      <c r="U16" s="15"/>
      <c r="V16" s="15"/>
      <c r="W16" s="15"/>
      <c r="X16" s="15"/>
      <c r="Y16" s="15"/>
    </row>
    <row r="17" spans="1:25" x14ac:dyDescent="0.25">
      <c r="A17" s="34" t="s">
        <v>77</v>
      </c>
      <c r="B17" s="34" t="s">
        <v>60</v>
      </c>
      <c r="C17" s="34" t="s">
        <v>78</v>
      </c>
      <c r="D17" s="34" t="s">
        <v>62</v>
      </c>
      <c r="E17" s="34" t="s">
        <v>70</v>
      </c>
      <c r="F17" s="34">
        <v>1998</v>
      </c>
      <c r="G17" s="34">
        <v>2023</v>
      </c>
      <c r="H17" s="36">
        <v>7732</v>
      </c>
      <c r="I17" s="34"/>
      <c r="J17" s="34" t="s">
        <v>67</v>
      </c>
      <c r="K17" s="34" t="s">
        <v>68</v>
      </c>
      <c r="L17" s="34"/>
      <c r="M17" s="34"/>
      <c r="N17" s="34"/>
      <c r="O17" s="34"/>
      <c r="P17" s="34"/>
      <c r="Q17" s="35">
        <v>6068.9999847412109</v>
      </c>
      <c r="R17" s="35">
        <v>6319.1999053955078</v>
      </c>
      <c r="S17" s="35">
        <v>6951.433349609375</v>
      </c>
      <c r="T17" s="36">
        <v>9300</v>
      </c>
      <c r="U17" s="36">
        <v>10350</v>
      </c>
      <c r="V17" s="36">
        <v>10350</v>
      </c>
      <c r="W17" s="36">
        <v>10350</v>
      </c>
      <c r="X17" s="36">
        <v>10350</v>
      </c>
      <c r="Y17" s="36">
        <v>10350</v>
      </c>
    </row>
    <row r="18" spans="1:25" x14ac:dyDescent="0.25">
      <c r="A18" t="s">
        <v>79</v>
      </c>
      <c r="B18" t="s">
        <v>60</v>
      </c>
      <c r="C18" t="s">
        <v>80</v>
      </c>
      <c r="D18" t="s">
        <v>62</v>
      </c>
      <c r="E18" t="s">
        <v>63</v>
      </c>
      <c r="F18">
        <v>2009</v>
      </c>
      <c r="H18" s="15">
        <v>750</v>
      </c>
      <c r="J18" t="s">
        <v>67</v>
      </c>
      <c r="K18" t="s">
        <v>68</v>
      </c>
      <c r="Q18" s="15">
        <v>400.90000534057617</v>
      </c>
      <c r="R18" s="15">
        <v>423.60000228881836</v>
      </c>
      <c r="S18" s="15">
        <v>443.79999542236328</v>
      </c>
      <c r="T18" s="15"/>
      <c r="U18" s="15"/>
      <c r="V18" s="15"/>
      <c r="W18" s="15"/>
      <c r="X18" s="15"/>
      <c r="Y18" s="15"/>
    </row>
    <row r="19" spans="1:25" x14ac:dyDescent="0.25">
      <c r="A19" s="50" t="s">
        <v>81</v>
      </c>
      <c r="B19" s="50" t="s">
        <v>60</v>
      </c>
      <c r="C19" s="51" t="s">
        <v>213</v>
      </c>
      <c r="D19" s="51" t="s">
        <v>121</v>
      </c>
      <c r="E19" s="51" t="s">
        <v>63</v>
      </c>
      <c r="F19" s="51">
        <v>2020</v>
      </c>
      <c r="G19" s="51">
        <v>2025</v>
      </c>
      <c r="H19" s="52">
        <v>2500</v>
      </c>
      <c r="I19" s="50"/>
      <c r="J19" s="51" t="s">
        <v>64</v>
      </c>
      <c r="K19" s="51" t="s">
        <v>65</v>
      </c>
      <c r="L19" s="50"/>
      <c r="M19" s="50"/>
      <c r="N19" s="49">
        <v>40000000</v>
      </c>
      <c r="O19" s="50"/>
      <c r="P19" s="51" t="s">
        <v>214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2500</v>
      </c>
      <c r="W19" s="52">
        <v>2500</v>
      </c>
      <c r="X19" s="52">
        <v>2500</v>
      </c>
      <c r="Y19" s="52">
        <v>2500</v>
      </c>
    </row>
    <row r="20" spans="1:25" x14ac:dyDescent="0.25">
      <c r="A20" s="17" t="s">
        <v>82</v>
      </c>
      <c r="B20" s="17" t="s">
        <v>60</v>
      </c>
      <c r="C20" s="17" t="s">
        <v>83</v>
      </c>
      <c r="D20" s="17" t="s">
        <v>62</v>
      </c>
      <c r="E20" s="17" t="s">
        <v>63</v>
      </c>
      <c r="F20" s="17">
        <v>2009</v>
      </c>
      <c r="G20" s="17"/>
      <c r="H20" s="19">
        <v>1000</v>
      </c>
      <c r="I20" s="17"/>
      <c r="J20" s="17" t="s">
        <v>67</v>
      </c>
      <c r="K20" s="17" t="s">
        <v>68</v>
      </c>
      <c r="L20" s="17"/>
      <c r="M20" s="17"/>
      <c r="N20" s="17"/>
      <c r="O20" s="17"/>
      <c r="P20" s="17"/>
      <c r="Q20" s="19">
        <v>518.00000190734863</v>
      </c>
      <c r="R20" s="19">
        <v>473.19999313354492</v>
      </c>
      <c r="S20" s="19">
        <v>495.5</v>
      </c>
      <c r="T20" s="19">
        <v>500</v>
      </c>
      <c r="U20" s="19"/>
      <c r="V20" s="19"/>
      <c r="W20" s="19"/>
      <c r="X20" s="19">
        <v>600</v>
      </c>
      <c r="Y20" s="19">
        <v>800</v>
      </c>
    </row>
    <row r="21" spans="1:25" x14ac:dyDescent="0.25">
      <c r="A21" s="17" t="s">
        <v>84</v>
      </c>
      <c r="B21" s="17" t="s">
        <v>60</v>
      </c>
      <c r="C21" s="17" t="s">
        <v>85</v>
      </c>
      <c r="D21" s="17" t="s">
        <v>62</v>
      </c>
      <c r="E21" s="17" t="s">
        <v>70</v>
      </c>
      <c r="F21" s="17">
        <v>2003</v>
      </c>
      <c r="G21" s="17">
        <v>2023</v>
      </c>
      <c r="H21" s="19">
        <v>1788</v>
      </c>
      <c r="I21" s="17"/>
      <c r="J21" s="17" t="s">
        <v>67</v>
      </c>
      <c r="K21" s="17" t="s">
        <v>68</v>
      </c>
      <c r="L21" s="17"/>
      <c r="M21" s="17"/>
      <c r="N21" s="17"/>
      <c r="O21" s="17"/>
      <c r="P21" s="17"/>
      <c r="Q21" s="19">
        <v>1315.8999996185303</v>
      </c>
      <c r="R21" s="19">
        <v>1352.800009727478</v>
      </c>
      <c r="S21" s="19">
        <v>1323.4333305358887</v>
      </c>
      <c r="T21" s="19">
        <v>1500</v>
      </c>
      <c r="U21" s="19"/>
      <c r="V21" s="19"/>
      <c r="W21" s="19"/>
      <c r="X21" s="19">
        <v>1700</v>
      </c>
      <c r="Y21" s="19">
        <v>1788</v>
      </c>
    </row>
    <row r="22" spans="1:25" x14ac:dyDescent="0.25">
      <c r="A22" s="17" t="s">
        <v>86</v>
      </c>
      <c r="B22" s="17" t="s">
        <v>60</v>
      </c>
      <c r="C22" s="17" t="s">
        <v>87</v>
      </c>
      <c r="D22" s="17" t="s">
        <v>62</v>
      </c>
      <c r="E22" s="17" t="s">
        <v>63</v>
      </c>
      <c r="F22" s="17">
        <v>2009</v>
      </c>
      <c r="G22" s="17"/>
      <c r="H22" s="19">
        <v>1000</v>
      </c>
      <c r="I22" s="17"/>
      <c r="J22" s="17" t="s">
        <v>67</v>
      </c>
      <c r="K22" s="17" t="s">
        <v>68</v>
      </c>
      <c r="L22" s="17"/>
      <c r="M22" s="17"/>
      <c r="N22" s="17"/>
      <c r="O22" s="17"/>
      <c r="P22" s="17"/>
      <c r="Q22" s="19">
        <v>474.40001354366541</v>
      </c>
      <c r="R22" s="19">
        <v>552.79999542236328</v>
      </c>
      <c r="S22" s="19">
        <v>594.33334992825985</v>
      </c>
      <c r="T22" s="19">
        <v>650</v>
      </c>
      <c r="U22" s="19"/>
      <c r="V22" s="19"/>
      <c r="W22" s="19"/>
      <c r="X22" s="19">
        <v>800</v>
      </c>
      <c r="Y22" s="19">
        <v>800</v>
      </c>
    </row>
    <row r="23" spans="1:25" x14ac:dyDescent="0.25">
      <c r="A23" s="17" t="s">
        <v>88</v>
      </c>
      <c r="B23" s="17" t="s">
        <v>60</v>
      </c>
      <c r="C23" s="17" t="s">
        <v>89</v>
      </c>
      <c r="D23" s="17" t="s">
        <v>62</v>
      </c>
      <c r="E23" s="17" t="s">
        <v>63</v>
      </c>
      <c r="F23" s="17">
        <v>2005</v>
      </c>
      <c r="G23" s="17"/>
      <c r="H23" s="19">
        <v>100</v>
      </c>
      <c r="I23" s="17"/>
      <c r="J23" s="17" t="s">
        <v>67</v>
      </c>
      <c r="K23" s="17" t="s">
        <v>68</v>
      </c>
      <c r="L23" s="17"/>
      <c r="M23" s="17"/>
      <c r="N23" s="17"/>
      <c r="O23" s="17"/>
      <c r="P23" s="17"/>
      <c r="Q23" s="19"/>
      <c r="R23" s="19"/>
      <c r="S23" s="19"/>
      <c r="T23" s="19">
        <v>80</v>
      </c>
      <c r="U23" s="19"/>
      <c r="V23" s="19"/>
      <c r="W23" s="19"/>
      <c r="X23" s="19">
        <v>100</v>
      </c>
      <c r="Y23" s="19">
        <v>100</v>
      </c>
    </row>
    <row r="24" spans="1:25" x14ac:dyDescent="0.25">
      <c r="A24" s="26" t="s">
        <v>90</v>
      </c>
      <c r="B24" s="26" t="s">
        <v>60</v>
      </c>
      <c r="C24" s="26" t="s">
        <v>91</v>
      </c>
      <c r="D24" s="26" t="s">
        <v>62</v>
      </c>
      <c r="E24" s="26" t="s">
        <v>70</v>
      </c>
      <c r="F24" s="26">
        <v>2005</v>
      </c>
      <c r="G24" s="26">
        <v>2030</v>
      </c>
      <c r="H24" s="27">
        <v>7500</v>
      </c>
      <c r="I24" s="26"/>
      <c r="J24" s="26" t="s">
        <v>67</v>
      </c>
      <c r="K24" s="26" t="s">
        <v>68</v>
      </c>
      <c r="L24" s="26"/>
      <c r="M24" s="26"/>
      <c r="N24" s="26"/>
      <c r="O24" s="26"/>
      <c r="P24" s="26"/>
      <c r="Q24" s="27">
        <v>4055.7999725341797</v>
      </c>
      <c r="R24" s="27">
        <v>4390.6000366210937</v>
      </c>
      <c r="S24" s="27">
        <v>4568.8000030517578</v>
      </c>
      <c r="T24" s="27">
        <v>4700</v>
      </c>
      <c r="U24" s="27">
        <v>5000</v>
      </c>
      <c r="V24" s="27">
        <v>6000</v>
      </c>
      <c r="W24" s="27">
        <v>7300</v>
      </c>
      <c r="X24" s="27">
        <v>7300</v>
      </c>
      <c r="Y24" s="27">
        <v>7300</v>
      </c>
    </row>
    <row r="25" spans="1:25" x14ac:dyDescent="0.25">
      <c r="A25" t="s">
        <v>92</v>
      </c>
      <c r="B25" t="s">
        <v>60</v>
      </c>
      <c r="C25" t="s">
        <v>93</v>
      </c>
      <c r="D25" t="s">
        <v>62</v>
      </c>
      <c r="E25" t="s">
        <v>63</v>
      </c>
      <c r="F25">
        <v>1998</v>
      </c>
      <c r="H25" s="15">
        <v>65</v>
      </c>
      <c r="J25" t="s">
        <v>67</v>
      </c>
      <c r="K25" t="s">
        <v>68</v>
      </c>
      <c r="Q25" s="15">
        <v>65</v>
      </c>
      <c r="R25" s="15">
        <v>65</v>
      </c>
      <c r="S25" s="15">
        <v>65</v>
      </c>
      <c r="T25" s="15"/>
      <c r="U25" s="15"/>
      <c r="V25" s="15"/>
      <c r="W25" s="15"/>
      <c r="X25" s="15"/>
      <c r="Y25" s="15"/>
    </row>
    <row r="26" spans="1:25" x14ac:dyDescent="0.25">
      <c r="A26" t="s">
        <v>94</v>
      </c>
      <c r="B26" t="s">
        <v>60</v>
      </c>
      <c r="C26" t="s">
        <v>95</v>
      </c>
      <c r="D26" t="s">
        <v>62</v>
      </c>
      <c r="E26" t="s">
        <v>70</v>
      </c>
      <c r="F26">
        <v>1998</v>
      </c>
      <c r="G26">
        <v>2023</v>
      </c>
      <c r="H26" s="15">
        <v>850</v>
      </c>
      <c r="J26" t="s">
        <v>67</v>
      </c>
      <c r="K26" t="s">
        <v>68</v>
      </c>
      <c r="Q26" s="15">
        <v>842.69999313354492</v>
      </c>
      <c r="R26" s="15">
        <v>791.30000305175781</v>
      </c>
      <c r="S26" s="15">
        <v>896.36665344238281</v>
      </c>
      <c r="T26" s="15"/>
      <c r="U26" s="15"/>
      <c r="V26" s="15"/>
      <c r="W26" s="15"/>
      <c r="X26" s="15"/>
      <c r="Y26" s="15"/>
    </row>
    <row r="27" spans="1:25" x14ac:dyDescent="0.25">
      <c r="A27" t="s">
        <v>96</v>
      </c>
      <c r="B27" t="s">
        <v>60</v>
      </c>
      <c r="C27" t="s">
        <v>97</v>
      </c>
      <c r="D27" t="s">
        <v>62</v>
      </c>
      <c r="E27" t="s">
        <v>70</v>
      </c>
      <c r="F27">
        <v>2010</v>
      </c>
      <c r="G27">
        <v>2034</v>
      </c>
      <c r="H27" s="15">
        <v>340</v>
      </c>
      <c r="J27" t="s">
        <v>67</v>
      </c>
      <c r="K27" t="s">
        <v>68</v>
      </c>
      <c r="Q27" s="15"/>
      <c r="R27" s="15"/>
      <c r="S27" s="15"/>
      <c r="T27" s="15"/>
      <c r="U27" s="15"/>
      <c r="V27" s="15"/>
      <c r="W27" s="15"/>
      <c r="X27" s="15"/>
      <c r="Y27" s="15"/>
    </row>
    <row r="28" spans="1:25" x14ac:dyDescent="0.25">
      <c r="A28" t="s">
        <v>98</v>
      </c>
      <c r="B28" t="s">
        <v>60</v>
      </c>
      <c r="C28" t="s">
        <v>99</v>
      </c>
      <c r="D28" t="s">
        <v>62</v>
      </c>
      <c r="E28" t="s">
        <v>63</v>
      </c>
      <c r="F28">
        <v>1996</v>
      </c>
      <c r="H28" s="15">
        <v>350</v>
      </c>
      <c r="J28" t="s">
        <v>67</v>
      </c>
      <c r="K28" t="s">
        <v>100</v>
      </c>
      <c r="Q28" s="15">
        <v>280.70000076293945</v>
      </c>
      <c r="R28" s="15">
        <v>347.70000457763672</v>
      </c>
      <c r="S28" s="15">
        <v>311.53333568572998</v>
      </c>
      <c r="T28" s="15"/>
      <c r="U28" s="15"/>
      <c r="V28" s="15"/>
      <c r="W28" s="15"/>
      <c r="X28" s="15"/>
      <c r="Y28" s="15"/>
    </row>
    <row r="29" spans="1:25" x14ac:dyDescent="0.25">
      <c r="A29" t="s">
        <v>101</v>
      </c>
      <c r="B29" t="s">
        <v>60</v>
      </c>
      <c r="C29" t="s">
        <v>99</v>
      </c>
      <c r="D29" t="s">
        <v>62</v>
      </c>
      <c r="E29" t="s">
        <v>63</v>
      </c>
      <c r="F29">
        <v>2003</v>
      </c>
      <c r="H29" s="15">
        <v>235</v>
      </c>
      <c r="J29" t="s">
        <v>67</v>
      </c>
      <c r="K29" t="s">
        <v>68</v>
      </c>
      <c r="Q29" s="15">
        <v>257.29999577999115</v>
      </c>
      <c r="R29" s="15">
        <v>145.40000081062317</v>
      </c>
      <c r="S29" s="15">
        <v>248.23333287239075</v>
      </c>
      <c r="T29" s="15"/>
      <c r="U29" s="15"/>
      <c r="V29" s="15"/>
      <c r="W29" s="15"/>
      <c r="X29" s="15"/>
      <c r="Y29" s="15"/>
    </row>
    <row r="30" spans="1:25" x14ac:dyDescent="0.25">
      <c r="A30" t="s">
        <v>102</v>
      </c>
      <c r="B30" t="s">
        <v>60</v>
      </c>
      <c r="C30" t="s">
        <v>103</v>
      </c>
      <c r="D30" t="s">
        <v>62</v>
      </c>
      <c r="E30" t="s">
        <v>70</v>
      </c>
      <c r="F30">
        <v>1999</v>
      </c>
      <c r="G30">
        <v>2024</v>
      </c>
      <c r="H30" s="15">
        <v>400</v>
      </c>
      <c r="J30" t="s">
        <v>67</v>
      </c>
      <c r="K30" t="s">
        <v>68</v>
      </c>
      <c r="Q30" s="15">
        <v>172.29999828338623</v>
      </c>
      <c r="R30" s="15">
        <v>194.79999876022339</v>
      </c>
      <c r="S30" s="15">
        <v>197.46666574478149</v>
      </c>
      <c r="T30" s="15"/>
      <c r="U30" s="15"/>
      <c r="V30" s="15"/>
      <c r="W30" s="15"/>
      <c r="X30" s="15"/>
      <c r="Y30" s="15"/>
    </row>
    <row r="31" spans="1:25" x14ac:dyDescent="0.25">
      <c r="A31" t="s">
        <v>104</v>
      </c>
      <c r="B31" t="s">
        <v>60</v>
      </c>
      <c r="C31" t="s">
        <v>105</v>
      </c>
      <c r="D31" t="s">
        <v>62</v>
      </c>
      <c r="E31" t="s">
        <v>63</v>
      </c>
      <c r="F31">
        <v>1997</v>
      </c>
      <c r="H31" s="15">
        <v>500</v>
      </c>
      <c r="J31" t="s">
        <v>64</v>
      </c>
      <c r="K31" t="s">
        <v>65</v>
      </c>
      <c r="Q31" s="15">
        <v>308.90000152587891</v>
      </c>
      <c r="R31" s="15">
        <v>300.39999961853027</v>
      </c>
      <c r="S31" s="15">
        <v>307.59999847412109</v>
      </c>
      <c r="T31" s="15"/>
      <c r="U31" s="15"/>
      <c r="V31" s="15"/>
      <c r="W31" s="15"/>
      <c r="X31" s="15"/>
      <c r="Y31" s="15"/>
    </row>
    <row r="32" spans="1:25" x14ac:dyDescent="0.25">
      <c r="A32" t="s">
        <v>106</v>
      </c>
      <c r="B32" t="s">
        <v>60</v>
      </c>
      <c r="C32" t="s">
        <v>107</v>
      </c>
      <c r="D32" t="s">
        <v>62</v>
      </c>
      <c r="E32" t="s">
        <v>63</v>
      </c>
      <c r="F32">
        <v>2006</v>
      </c>
      <c r="H32" s="15">
        <v>3426</v>
      </c>
      <c r="J32" t="s">
        <v>67</v>
      </c>
      <c r="K32" t="s">
        <v>68</v>
      </c>
      <c r="Q32" s="15">
        <v>1848.6000137329102</v>
      </c>
      <c r="R32" s="15">
        <v>2855.900016784668</v>
      </c>
      <c r="S32" s="15">
        <v>1949.4000158309937</v>
      </c>
      <c r="T32" s="15"/>
      <c r="U32" s="15"/>
      <c r="V32" s="15"/>
      <c r="W32" s="15"/>
      <c r="X32" s="15"/>
      <c r="Y32" s="15"/>
    </row>
    <row r="33" spans="1:25" x14ac:dyDescent="0.25">
      <c r="A33" t="s">
        <v>108</v>
      </c>
      <c r="B33" t="s">
        <v>60</v>
      </c>
      <c r="C33" t="s">
        <v>109</v>
      </c>
      <c r="D33" t="s">
        <v>62</v>
      </c>
      <c r="E33" t="s">
        <v>110</v>
      </c>
      <c r="F33">
        <v>2011</v>
      </c>
      <c r="H33" s="15">
        <v>648</v>
      </c>
      <c r="J33" t="s">
        <v>67</v>
      </c>
      <c r="K33" t="s">
        <v>68</v>
      </c>
      <c r="Q33" s="15">
        <v>647.99998474121094</v>
      </c>
      <c r="R33" s="15">
        <v>648</v>
      </c>
      <c r="S33" s="15">
        <v>647.99999237060547</v>
      </c>
      <c r="T33" s="15"/>
      <c r="U33" s="15"/>
      <c r="V33" s="15"/>
      <c r="W33" s="15"/>
      <c r="X33" s="15"/>
      <c r="Y33" s="15"/>
    </row>
    <row r="34" spans="1:25" x14ac:dyDescent="0.25">
      <c r="A34" t="s">
        <v>111</v>
      </c>
      <c r="B34" t="s">
        <v>60</v>
      </c>
      <c r="C34" t="s">
        <v>112</v>
      </c>
      <c r="D34" t="s">
        <v>62</v>
      </c>
      <c r="E34" t="s">
        <v>63</v>
      </c>
      <c r="F34">
        <v>1997</v>
      </c>
      <c r="H34" s="15">
        <v>168</v>
      </c>
      <c r="J34" t="s">
        <v>67</v>
      </c>
      <c r="K34" t="s">
        <v>68</v>
      </c>
      <c r="Q34" s="15">
        <v>47.999999523162842</v>
      </c>
      <c r="R34" s="15">
        <v>51.199999570846558</v>
      </c>
      <c r="S34" s="15">
        <v>51.266666412353516</v>
      </c>
      <c r="T34" s="15"/>
      <c r="U34" s="15"/>
      <c r="V34" s="15"/>
      <c r="W34" s="15"/>
      <c r="X34" s="15"/>
      <c r="Y34" s="15"/>
    </row>
    <row r="35" spans="1:25" x14ac:dyDescent="0.25">
      <c r="A35" t="s">
        <v>113</v>
      </c>
      <c r="B35" t="s">
        <v>60</v>
      </c>
      <c r="C35" t="s">
        <v>114</v>
      </c>
      <c r="D35" t="s">
        <v>62</v>
      </c>
      <c r="E35" t="s">
        <v>70</v>
      </c>
      <c r="F35">
        <v>2000</v>
      </c>
      <c r="G35">
        <v>2025</v>
      </c>
      <c r="H35" s="15">
        <v>640</v>
      </c>
      <c r="J35" t="s">
        <v>67</v>
      </c>
      <c r="K35" t="s">
        <v>100</v>
      </c>
      <c r="Q35" s="15">
        <v>488.39999294281006</v>
      </c>
      <c r="R35" s="15">
        <v>544.39999580383301</v>
      </c>
      <c r="S35" s="15">
        <v>559.49999618530273</v>
      </c>
      <c r="T35" s="15"/>
      <c r="U35" s="15"/>
      <c r="V35" s="15"/>
      <c r="W35" s="15"/>
      <c r="X35" s="15"/>
      <c r="Y35" s="15"/>
    </row>
    <row r="36" spans="1:25" x14ac:dyDescent="0.25">
      <c r="A36" t="s">
        <v>115</v>
      </c>
      <c r="B36" t="s">
        <v>60</v>
      </c>
      <c r="C36" t="s">
        <v>114</v>
      </c>
      <c r="D36" t="s">
        <v>62</v>
      </c>
      <c r="E36" t="s">
        <v>70</v>
      </c>
      <c r="F36">
        <v>2000</v>
      </c>
      <c r="G36">
        <v>2025</v>
      </c>
      <c r="H36" s="15">
        <v>960</v>
      </c>
      <c r="J36" t="s">
        <v>67</v>
      </c>
      <c r="K36" t="s">
        <v>68</v>
      </c>
      <c r="Q36" s="15">
        <v>719.9000004529953</v>
      </c>
      <c r="R36" s="15">
        <v>738.80000598728657</v>
      </c>
      <c r="S36" s="15">
        <v>898.1333235502243</v>
      </c>
      <c r="T36" s="15"/>
      <c r="U36" s="15"/>
      <c r="V36" s="15"/>
      <c r="W36" s="15"/>
      <c r="X36" s="15"/>
      <c r="Y36" s="15"/>
    </row>
    <row r="37" spans="1:25" x14ac:dyDescent="0.25">
      <c r="A37" s="39" t="s">
        <v>116</v>
      </c>
      <c r="B37" s="39" t="s">
        <v>60</v>
      </c>
      <c r="C37" s="39" t="s">
        <v>117</v>
      </c>
      <c r="D37" s="39" t="s">
        <v>62</v>
      </c>
      <c r="E37" s="39" t="s">
        <v>63</v>
      </c>
      <c r="F37" s="39">
        <v>2006</v>
      </c>
      <c r="G37" s="39"/>
      <c r="H37" s="44">
        <v>1520</v>
      </c>
      <c r="I37" s="39"/>
      <c r="J37" s="39" t="s">
        <v>67</v>
      </c>
      <c r="K37" s="39" t="s">
        <v>68</v>
      </c>
      <c r="L37" s="39"/>
      <c r="M37" s="39"/>
      <c r="N37" s="39"/>
      <c r="O37" s="39"/>
      <c r="P37" s="39"/>
      <c r="Q37" s="40">
        <v>221.39999938011169</v>
      </c>
      <c r="R37" s="40">
        <v>124.7000013589859</v>
      </c>
      <c r="S37" s="40">
        <v>165.86666712909937</v>
      </c>
      <c r="T37" s="44">
        <v>930</v>
      </c>
      <c r="U37" s="44">
        <v>850</v>
      </c>
      <c r="V37" s="44">
        <v>850</v>
      </c>
      <c r="W37" s="44">
        <v>850</v>
      </c>
      <c r="X37" s="44">
        <v>850</v>
      </c>
      <c r="Y37" s="44">
        <v>850</v>
      </c>
    </row>
    <row r="38" spans="1:25" x14ac:dyDescent="0.25">
      <c r="A38" t="s">
        <v>118</v>
      </c>
      <c r="B38" t="s">
        <v>60</v>
      </c>
      <c r="C38" t="s">
        <v>119</v>
      </c>
      <c r="D38" t="s">
        <v>62</v>
      </c>
      <c r="E38" t="s">
        <v>63</v>
      </c>
      <c r="F38">
        <v>1997</v>
      </c>
      <c r="H38" s="15">
        <v>269</v>
      </c>
      <c r="J38" t="s">
        <v>67</v>
      </c>
      <c r="K38" t="s">
        <v>100</v>
      </c>
      <c r="Q38" s="15">
        <v>258.59999847412109</v>
      </c>
      <c r="R38" s="15">
        <v>208.89999771118164</v>
      </c>
      <c r="S38" s="15">
        <v>117.1999979019165</v>
      </c>
      <c r="T38" s="15"/>
      <c r="U38" s="15"/>
      <c r="V38" s="15"/>
      <c r="W38" s="15"/>
      <c r="X38" s="15"/>
      <c r="Y38" s="15"/>
    </row>
    <row r="39" spans="1:25" x14ac:dyDescent="0.25">
      <c r="A39" t="s">
        <v>120</v>
      </c>
      <c r="B39" t="s">
        <v>60</v>
      </c>
      <c r="C39" t="s">
        <v>119</v>
      </c>
      <c r="D39" t="s">
        <v>62</v>
      </c>
      <c r="E39" t="s">
        <v>63</v>
      </c>
      <c r="F39">
        <v>1997</v>
      </c>
      <c r="H39" s="15">
        <v>179</v>
      </c>
      <c r="J39" t="s">
        <v>64</v>
      </c>
      <c r="K39" t="s">
        <v>65</v>
      </c>
      <c r="Q39" s="15">
        <v>49.79999977350235</v>
      </c>
      <c r="R39" s="15">
        <v>156.39999866485596</v>
      </c>
      <c r="S39" s="15">
        <v>229.36666584014893</v>
      </c>
      <c r="T39" s="15"/>
      <c r="U39" s="15"/>
      <c r="V39" s="15"/>
      <c r="W39" s="15"/>
      <c r="X39" s="15"/>
      <c r="Y39" s="15"/>
    </row>
    <row r="40" spans="1:25" x14ac:dyDescent="0.25">
      <c r="A40" t="s">
        <v>122</v>
      </c>
      <c r="B40" t="s">
        <v>60</v>
      </c>
      <c r="C40" t="s">
        <v>123</v>
      </c>
      <c r="D40" t="s">
        <v>121</v>
      </c>
      <c r="E40" t="s">
        <v>63</v>
      </c>
      <c r="F40">
        <v>2015</v>
      </c>
      <c r="H40" s="15">
        <v>196</v>
      </c>
      <c r="J40" t="s">
        <v>67</v>
      </c>
      <c r="K40" t="s">
        <v>68</v>
      </c>
      <c r="Q40" s="15"/>
      <c r="R40" s="15"/>
      <c r="S40" s="15"/>
      <c r="T40" s="15"/>
      <c r="U40" s="15"/>
      <c r="V40" s="15"/>
      <c r="W40" s="15"/>
      <c r="X40" s="15"/>
      <c r="Y40" s="15"/>
    </row>
    <row r="41" spans="1:25" s="17" customFormat="1" x14ac:dyDescent="0.25">
      <c r="A41" s="17" t="s">
        <v>124</v>
      </c>
      <c r="B41" s="17" t="s">
        <v>60</v>
      </c>
      <c r="C41" s="17" t="s">
        <v>125</v>
      </c>
      <c r="D41" s="17" t="s">
        <v>121</v>
      </c>
      <c r="E41" s="17" t="s">
        <v>63</v>
      </c>
      <c r="F41" s="17">
        <v>2020</v>
      </c>
      <c r="H41" s="22">
        <v>1200</v>
      </c>
      <c r="J41" s="17" t="s">
        <v>67</v>
      </c>
      <c r="K41" s="17" t="s">
        <v>68</v>
      </c>
      <c r="N41" s="21">
        <v>5000000</v>
      </c>
      <c r="P41" s="20" t="s">
        <v>195</v>
      </c>
      <c r="Q41" s="19">
        <v>0</v>
      </c>
      <c r="R41" s="19">
        <v>0</v>
      </c>
      <c r="S41" s="19">
        <v>0</v>
      </c>
      <c r="T41" s="19">
        <v>0</v>
      </c>
      <c r="U41" s="19"/>
      <c r="V41" s="19"/>
      <c r="W41" s="19"/>
      <c r="X41" s="19">
        <v>800</v>
      </c>
      <c r="Y41" s="19">
        <v>1200</v>
      </c>
    </row>
    <row r="42" spans="1:25" x14ac:dyDescent="0.25">
      <c r="A42" s="26" t="s">
        <v>126</v>
      </c>
      <c r="B42" s="26" t="s">
        <v>60</v>
      </c>
      <c r="C42" s="26" t="s">
        <v>127</v>
      </c>
      <c r="D42" s="26" t="s">
        <v>121</v>
      </c>
      <c r="E42" s="26" t="s">
        <v>63</v>
      </c>
      <c r="F42" s="26">
        <v>2025</v>
      </c>
      <c r="G42" s="26"/>
      <c r="H42" s="27">
        <v>4400</v>
      </c>
      <c r="I42" s="26"/>
      <c r="J42" s="26" t="s">
        <v>67</v>
      </c>
      <c r="K42" s="26" t="s">
        <v>68</v>
      </c>
      <c r="L42" s="26"/>
      <c r="M42" s="26"/>
      <c r="N42" s="26"/>
      <c r="O42" s="26"/>
      <c r="P42" s="26"/>
      <c r="Q42" s="27"/>
      <c r="R42" s="27"/>
      <c r="S42" s="27"/>
      <c r="T42" s="27"/>
      <c r="U42" s="27"/>
      <c r="V42" s="27">
        <v>250</v>
      </c>
      <c r="W42" s="27">
        <v>250</v>
      </c>
      <c r="X42" s="27">
        <v>250</v>
      </c>
      <c r="Y42" s="27">
        <v>250</v>
      </c>
    </row>
    <row r="43" spans="1:25" x14ac:dyDescent="0.25">
      <c r="A43" t="s">
        <v>128</v>
      </c>
      <c r="B43" t="s">
        <v>60</v>
      </c>
      <c r="C43" t="s">
        <v>129</v>
      </c>
      <c r="D43" t="s">
        <v>121</v>
      </c>
      <c r="E43" t="s">
        <v>63</v>
      </c>
      <c r="F43">
        <v>2025</v>
      </c>
      <c r="H43" s="15">
        <v>1343</v>
      </c>
      <c r="J43" t="s">
        <v>67</v>
      </c>
      <c r="K43" t="s">
        <v>68</v>
      </c>
      <c r="Q43" s="15"/>
      <c r="R43" s="15"/>
      <c r="S43" s="15"/>
      <c r="T43" s="15"/>
      <c r="U43" s="15"/>
      <c r="V43" s="15"/>
      <c r="W43" s="15"/>
      <c r="X43" s="15"/>
      <c r="Y43" s="15"/>
    </row>
    <row r="44" spans="1:25" x14ac:dyDescent="0.25">
      <c r="A44" t="s">
        <v>130</v>
      </c>
      <c r="B44" t="s">
        <v>60</v>
      </c>
      <c r="C44" t="s">
        <v>103</v>
      </c>
      <c r="D44" t="s">
        <v>121</v>
      </c>
      <c r="E44" t="s">
        <v>63</v>
      </c>
      <c r="F44">
        <v>2015</v>
      </c>
      <c r="H44" s="15">
        <v>3000</v>
      </c>
      <c r="J44" t="s">
        <v>67</v>
      </c>
      <c r="K44" t="s">
        <v>68</v>
      </c>
      <c r="Q44" s="15"/>
      <c r="R44" s="15"/>
      <c r="S44" s="15"/>
      <c r="T44" s="15"/>
      <c r="U44" s="15"/>
      <c r="V44" s="15"/>
      <c r="W44" s="15"/>
      <c r="X44" s="15"/>
      <c r="Y44" s="15"/>
    </row>
    <row r="45" spans="1:25" x14ac:dyDescent="0.25">
      <c r="A45" t="s">
        <v>131</v>
      </c>
      <c r="B45" t="s">
        <v>60</v>
      </c>
      <c r="C45" t="s">
        <v>132</v>
      </c>
      <c r="D45" t="s">
        <v>121</v>
      </c>
      <c r="E45" t="s">
        <v>63</v>
      </c>
      <c r="F45">
        <v>2020</v>
      </c>
      <c r="H45" s="15">
        <v>59</v>
      </c>
      <c r="J45" t="s">
        <v>67</v>
      </c>
      <c r="K45" t="s">
        <v>68</v>
      </c>
      <c r="Q45" s="15"/>
      <c r="R45" s="15"/>
      <c r="S45" s="15"/>
      <c r="T45" s="15"/>
      <c r="U45" s="15"/>
      <c r="V45" s="15"/>
      <c r="W45" s="15"/>
      <c r="X45" s="15"/>
      <c r="Y45" s="15"/>
    </row>
    <row r="46" spans="1:25" x14ac:dyDescent="0.25">
      <c r="A46" s="26" t="s">
        <v>133</v>
      </c>
      <c r="B46" s="26" t="s">
        <v>60</v>
      </c>
      <c r="C46" s="26" t="s">
        <v>216</v>
      </c>
      <c r="D46" s="26" t="s">
        <v>134</v>
      </c>
      <c r="E46" s="26" t="s">
        <v>63</v>
      </c>
      <c r="F46" s="26">
        <v>2015</v>
      </c>
      <c r="G46" s="26"/>
      <c r="H46" s="27">
        <v>3314</v>
      </c>
      <c r="I46" s="26"/>
      <c r="J46" s="26" t="s">
        <v>67</v>
      </c>
      <c r="K46" s="26" t="s">
        <v>68</v>
      </c>
      <c r="L46" s="26"/>
      <c r="M46" s="26"/>
      <c r="N46" s="27">
        <v>29500000</v>
      </c>
      <c r="O46" s="26" t="s">
        <v>197</v>
      </c>
      <c r="P46" s="26"/>
      <c r="Q46" s="27">
        <v>0</v>
      </c>
      <c r="R46" s="27">
        <v>0</v>
      </c>
      <c r="S46" s="27">
        <v>0</v>
      </c>
      <c r="T46" s="27">
        <v>0</v>
      </c>
      <c r="U46" s="27">
        <v>3314</v>
      </c>
      <c r="V46" s="27">
        <v>3314</v>
      </c>
      <c r="W46" s="27">
        <v>3314</v>
      </c>
      <c r="X46" s="27">
        <v>3314</v>
      </c>
      <c r="Y46" s="27">
        <v>3314</v>
      </c>
    </row>
    <row r="47" spans="1:25" x14ac:dyDescent="0.25">
      <c r="A47" s="17" t="s">
        <v>135</v>
      </c>
      <c r="B47" s="17" t="s">
        <v>60</v>
      </c>
      <c r="C47" s="17" t="s">
        <v>136</v>
      </c>
      <c r="D47" s="17" t="s">
        <v>183</v>
      </c>
      <c r="E47" s="17" t="s">
        <v>63</v>
      </c>
      <c r="F47" s="17">
        <v>2015</v>
      </c>
      <c r="G47" s="17"/>
      <c r="H47" s="19">
        <v>300</v>
      </c>
      <c r="I47" s="17"/>
      <c r="J47" s="17" t="s">
        <v>67</v>
      </c>
      <c r="K47" s="17" t="s">
        <v>68</v>
      </c>
      <c r="L47" s="17"/>
      <c r="M47" s="17"/>
      <c r="N47" s="23">
        <v>8000000</v>
      </c>
      <c r="O47" s="17"/>
      <c r="P47" s="17"/>
      <c r="Q47" s="19"/>
      <c r="R47" s="19"/>
      <c r="S47" s="19"/>
      <c r="T47" s="19">
        <v>0</v>
      </c>
      <c r="U47" s="19"/>
      <c r="V47" s="19"/>
      <c r="W47" s="19"/>
      <c r="X47" s="19">
        <v>300</v>
      </c>
      <c r="Y47" s="19">
        <v>300</v>
      </c>
    </row>
    <row r="48" spans="1:25" x14ac:dyDescent="0.25">
      <c r="A48" t="s">
        <v>137</v>
      </c>
      <c r="B48" t="s">
        <v>60</v>
      </c>
      <c r="C48" t="s">
        <v>138</v>
      </c>
      <c r="D48" t="s">
        <v>134</v>
      </c>
      <c r="E48" t="s">
        <v>63</v>
      </c>
      <c r="F48">
        <v>2015</v>
      </c>
      <c r="H48" s="15">
        <v>3489</v>
      </c>
      <c r="J48" t="s">
        <v>67</v>
      </c>
      <c r="K48" t="s">
        <v>68</v>
      </c>
      <c r="Q48" s="15"/>
      <c r="R48" s="15"/>
      <c r="S48" s="15"/>
      <c r="T48" s="15"/>
      <c r="U48" s="15"/>
      <c r="V48" s="15"/>
      <c r="W48" s="15"/>
      <c r="X48" s="15"/>
      <c r="Y48" s="15"/>
    </row>
    <row r="49" spans="1:25" x14ac:dyDescent="0.25">
      <c r="A49" t="s">
        <v>140</v>
      </c>
      <c r="B49" t="s">
        <v>60</v>
      </c>
      <c r="C49" t="s">
        <v>141</v>
      </c>
      <c r="D49" t="s">
        <v>139</v>
      </c>
      <c r="E49" t="s">
        <v>63</v>
      </c>
      <c r="F49">
        <v>2015</v>
      </c>
      <c r="H49" s="15">
        <v>582</v>
      </c>
      <c r="J49" t="s">
        <v>67</v>
      </c>
      <c r="K49" t="s">
        <v>68</v>
      </c>
      <c r="Q49" s="15"/>
      <c r="R49" s="15"/>
      <c r="S49" s="15"/>
      <c r="T49" s="15">
        <v>307.76160000000004</v>
      </c>
      <c r="U49" s="15">
        <v>393.58437011276692</v>
      </c>
      <c r="V49" s="15">
        <v>422.61742651366006</v>
      </c>
      <c r="W49" s="15">
        <v>440.56471817107439</v>
      </c>
      <c r="X49" s="15">
        <v>453.58996243553918</v>
      </c>
      <c r="Y49" s="15">
        <v>463.8198628360758</v>
      </c>
    </row>
    <row r="50" spans="1:25" x14ac:dyDescent="0.25">
      <c r="A50" s="17" t="s">
        <v>142</v>
      </c>
      <c r="B50" s="17" t="s">
        <v>60</v>
      </c>
      <c r="C50" s="17" t="s">
        <v>143</v>
      </c>
      <c r="D50" s="17" t="s">
        <v>139</v>
      </c>
      <c r="E50" s="17" t="s">
        <v>63</v>
      </c>
      <c r="F50" s="17">
        <v>2020</v>
      </c>
      <c r="G50" s="17"/>
      <c r="H50" s="19">
        <v>200</v>
      </c>
      <c r="I50" s="17"/>
      <c r="J50" s="17" t="s">
        <v>67</v>
      </c>
      <c r="K50" s="17" t="s">
        <v>68</v>
      </c>
      <c r="L50" s="17"/>
      <c r="M50" s="17"/>
      <c r="N50" s="19">
        <v>3000000</v>
      </c>
      <c r="O50" s="17"/>
      <c r="P50" s="17"/>
      <c r="Q50" s="19"/>
      <c r="R50" s="19"/>
      <c r="S50" s="19"/>
      <c r="T50" s="19">
        <v>0</v>
      </c>
      <c r="U50" s="19">
        <v>158.64000000000001</v>
      </c>
      <c r="V50" s="19">
        <v>202.87854129524069</v>
      </c>
      <c r="W50" s="19">
        <v>217.84403428539179</v>
      </c>
      <c r="X50" s="19">
        <v>150</v>
      </c>
      <c r="Y50" s="19">
        <v>200</v>
      </c>
    </row>
    <row r="51" spans="1:25" x14ac:dyDescent="0.25">
      <c r="A51" t="s">
        <v>144</v>
      </c>
      <c r="B51" t="s">
        <v>60</v>
      </c>
      <c r="C51" t="s">
        <v>145</v>
      </c>
      <c r="D51" t="s">
        <v>139</v>
      </c>
      <c r="E51" t="s">
        <v>63</v>
      </c>
      <c r="F51">
        <v>2015</v>
      </c>
      <c r="H51" s="15">
        <v>600</v>
      </c>
      <c r="J51" t="s">
        <v>67</v>
      </c>
      <c r="K51" t="s">
        <v>68</v>
      </c>
      <c r="Q51" s="15"/>
      <c r="R51" s="15"/>
      <c r="S51" s="15"/>
      <c r="T51" s="15">
        <v>317.28000000000003</v>
      </c>
      <c r="U51" s="15">
        <v>405.75708259048139</v>
      </c>
      <c r="V51" s="15">
        <v>435.68806857078357</v>
      </c>
      <c r="W51" s="15">
        <v>454.1904311042004</v>
      </c>
      <c r="X51" s="15">
        <v>467.61851797478266</v>
      </c>
      <c r="Y51" s="15">
        <v>478.1648070475008</v>
      </c>
    </row>
    <row r="52" spans="1:25" x14ac:dyDescent="0.25">
      <c r="A52" t="s">
        <v>146</v>
      </c>
      <c r="B52" t="s">
        <v>60</v>
      </c>
      <c r="C52" t="s">
        <v>147</v>
      </c>
      <c r="D52" t="s">
        <v>139</v>
      </c>
      <c r="E52" t="s">
        <v>63</v>
      </c>
      <c r="F52">
        <v>2025</v>
      </c>
      <c r="H52" s="15">
        <v>4400</v>
      </c>
      <c r="J52" t="s">
        <v>67</v>
      </c>
      <c r="K52" t="s">
        <v>68</v>
      </c>
      <c r="Q52" s="15"/>
      <c r="R52" s="15"/>
      <c r="S52" s="15"/>
      <c r="T52" s="15"/>
      <c r="U52" s="15"/>
      <c r="V52" s="15">
        <v>1576.0800000000002</v>
      </c>
      <c r="W52" s="15">
        <v>2517.3987547536508</v>
      </c>
      <c r="X52" s="15">
        <v>2835.8382605173524</v>
      </c>
      <c r="Y52" s="15">
        <v>3032.6872111158914</v>
      </c>
    </row>
    <row r="53" spans="1:25" x14ac:dyDescent="0.25">
      <c r="A53" t="s">
        <v>148</v>
      </c>
      <c r="B53" t="s">
        <v>60</v>
      </c>
      <c r="C53" t="s">
        <v>149</v>
      </c>
      <c r="D53" t="s">
        <v>139</v>
      </c>
      <c r="E53" t="s">
        <v>63</v>
      </c>
      <c r="F53">
        <v>2020</v>
      </c>
      <c r="H53" s="15">
        <v>60</v>
      </c>
      <c r="J53" t="s">
        <v>67</v>
      </c>
      <c r="K53" t="s">
        <v>68</v>
      </c>
      <c r="Q53" s="15"/>
      <c r="R53" s="15"/>
      <c r="S53" s="15"/>
      <c r="T53" s="15"/>
      <c r="U53" s="15">
        <v>31.728000000000002</v>
      </c>
      <c r="V53" s="15">
        <v>40.575708259048135</v>
      </c>
      <c r="W53" s="15">
        <v>43.568806857078357</v>
      </c>
      <c r="X53" s="15">
        <v>45.419043110420041</v>
      </c>
      <c r="Y53" s="15">
        <v>46.761851797478265</v>
      </c>
    </row>
    <row r="54" spans="1:25" x14ac:dyDescent="0.25">
      <c r="A54" t="s">
        <v>150</v>
      </c>
      <c r="B54" t="s">
        <v>60</v>
      </c>
      <c r="C54" t="s">
        <v>151</v>
      </c>
      <c r="D54" t="s">
        <v>139</v>
      </c>
      <c r="E54" t="s">
        <v>63</v>
      </c>
      <c r="F54">
        <v>2020</v>
      </c>
      <c r="H54" s="15">
        <v>140</v>
      </c>
      <c r="J54" t="s">
        <v>67</v>
      </c>
      <c r="K54" t="s">
        <v>68</v>
      </c>
      <c r="Q54" s="15"/>
      <c r="R54" s="15"/>
      <c r="S54" s="15"/>
      <c r="T54" s="15"/>
      <c r="U54" s="15">
        <v>74.032000000000011</v>
      </c>
      <c r="V54" s="15">
        <v>94.67665260444565</v>
      </c>
      <c r="W54" s="15">
        <v>101.66054933318283</v>
      </c>
      <c r="X54" s="15">
        <v>105.97776725764676</v>
      </c>
      <c r="Y54" s="15">
        <v>109.11098752744928</v>
      </c>
    </row>
    <row r="55" spans="1:25" x14ac:dyDescent="0.25">
      <c r="A55" t="s">
        <v>152</v>
      </c>
      <c r="B55" t="s">
        <v>60</v>
      </c>
      <c r="C55" s="54" t="s">
        <v>217</v>
      </c>
      <c r="D55" s="54" t="s">
        <v>62</v>
      </c>
      <c r="E55" s="54" t="s">
        <v>63</v>
      </c>
      <c r="F55" s="54">
        <v>1974</v>
      </c>
      <c r="G55" s="54"/>
      <c r="H55" s="55">
        <f>440*1.12</f>
        <v>492.80000000000007</v>
      </c>
      <c r="I55" s="54"/>
      <c r="J55" s="54" t="s">
        <v>64</v>
      </c>
      <c r="K55" s="54" t="s">
        <v>65</v>
      </c>
      <c r="L55" s="54"/>
      <c r="M55" s="54"/>
      <c r="N55" s="54"/>
      <c r="O55" s="56">
        <f>ROUND(1500000/493,-2)</f>
        <v>3000</v>
      </c>
      <c r="P55" s="54"/>
      <c r="Q55" s="55">
        <v>335.49999809265137</v>
      </c>
      <c r="R55" s="55">
        <v>345.60000038146973</v>
      </c>
      <c r="S55" s="55">
        <v>340.0333309173584</v>
      </c>
      <c r="T55" s="55">
        <v>340</v>
      </c>
      <c r="U55" s="55">
        <v>400</v>
      </c>
      <c r="V55" s="55">
        <v>493</v>
      </c>
      <c r="W55" s="55">
        <v>493</v>
      </c>
      <c r="X55" s="55">
        <v>493</v>
      </c>
      <c r="Y55" s="55">
        <v>493</v>
      </c>
    </row>
    <row r="56" spans="1:25" x14ac:dyDescent="0.25">
      <c r="A56" t="s">
        <v>153</v>
      </c>
      <c r="B56" t="s">
        <v>60</v>
      </c>
      <c r="C56" t="s">
        <v>154</v>
      </c>
      <c r="D56" t="s">
        <v>139</v>
      </c>
      <c r="E56" t="s">
        <v>63</v>
      </c>
      <c r="F56">
        <v>2015</v>
      </c>
      <c r="H56" s="15">
        <v>150</v>
      </c>
      <c r="J56" t="s">
        <v>67</v>
      </c>
      <c r="K56" t="s">
        <v>68</v>
      </c>
      <c r="Q56" s="15"/>
      <c r="R56" s="15"/>
      <c r="S56" s="15"/>
      <c r="T56" s="15">
        <v>79.320000000000007</v>
      </c>
      <c r="U56" s="15">
        <v>101.43927064762035</v>
      </c>
      <c r="V56" s="15">
        <v>108.92201714269589</v>
      </c>
      <c r="W56" s="15">
        <v>113.5476077760501</v>
      </c>
      <c r="X56" s="15">
        <v>116.90462949369567</v>
      </c>
      <c r="Y56" s="15">
        <v>119.5412017618752</v>
      </c>
    </row>
    <row r="57" spans="1:25" x14ac:dyDescent="0.25">
      <c r="A57" t="s">
        <v>155</v>
      </c>
      <c r="B57" t="s">
        <v>60</v>
      </c>
      <c r="C57" t="s">
        <v>156</v>
      </c>
      <c r="D57" t="s">
        <v>139</v>
      </c>
      <c r="E57" t="s">
        <v>63</v>
      </c>
      <c r="F57">
        <v>2025</v>
      </c>
      <c r="H57" s="15">
        <v>50</v>
      </c>
      <c r="J57" t="s">
        <v>67</v>
      </c>
      <c r="K57" t="s">
        <v>68</v>
      </c>
      <c r="Q57" s="15"/>
      <c r="R57" s="15"/>
      <c r="S57" s="15"/>
      <c r="T57" s="15"/>
      <c r="U57" s="15"/>
      <c r="V57" s="15">
        <v>26.44</v>
      </c>
      <c r="W57" s="15">
        <v>33.813090215873451</v>
      </c>
      <c r="X57" s="15">
        <v>36.307339047565293</v>
      </c>
      <c r="Y57" s="15">
        <v>37.849202592016702</v>
      </c>
    </row>
    <row r="58" spans="1:25" x14ac:dyDescent="0.25">
      <c r="A58" t="s">
        <v>157</v>
      </c>
      <c r="B58" t="s">
        <v>158</v>
      </c>
      <c r="C58" t="s">
        <v>159</v>
      </c>
      <c r="D58" t="s">
        <v>62</v>
      </c>
      <c r="E58" t="s">
        <v>160</v>
      </c>
      <c r="F58">
        <v>2000</v>
      </c>
      <c r="G58">
        <v>2020</v>
      </c>
      <c r="H58">
        <v>4320</v>
      </c>
      <c r="K58" t="s">
        <v>68</v>
      </c>
      <c r="Q58" s="15">
        <v>2923.8999756574631</v>
      </c>
      <c r="R58" s="15">
        <v>3211.2999877929687</v>
      </c>
      <c r="S58" s="15">
        <v>3118.0999603271484</v>
      </c>
      <c r="T58" s="15">
        <v>3181.484401151869</v>
      </c>
      <c r="U58" s="15">
        <v>3498.4066052754715</v>
      </c>
      <c r="V58" s="15">
        <v>3815.3288093990741</v>
      </c>
      <c r="W58" s="15">
        <v>4132.2510135226767</v>
      </c>
      <c r="X58" s="15">
        <v>4320</v>
      </c>
      <c r="Y58" s="15">
        <v>4320</v>
      </c>
    </row>
    <row r="59" spans="1:25" x14ac:dyDescent="0.25">
      <c r="A59" s="50" t="s">
        <v>161</v>
      </c>
      <c r="B59" s="50" t="s">
        <v>158</v>
      </c>
      <c r="C59" s="50" t="s">
        <v>162</v>
      </c>
      <c r="D59" s="50" t="s">
        <v>62</v>
      </c>
      <c r="E59" s="50" t="s">
        <v>160</v>
      </c>
      <c r="F59" s="50">
        <v>2003</v>
      </c>
      <c r="G59" s="50">
        <v>2023</v>
      </c>
      <c r="H59" s="50">
        <v>7800</v>
      </c>
      <c r="I59" s="50"/>
      <c r="J59" s="50"/>
      <c r="K59" s="50" t="s">
        <v>68</v>
      </c>
      <c r="L59" s="50"/>
      <c r="M59" s="50"/>
      <c r="N59" s="50"/>
      <c r="O59" s="50"/>
      <c r="P59" s="50"/>
      <c r="Q59" s="40">
        <v>3703.8999786376953</v>
      </c>
      <c r="R59" s="40">
        <v>4294.5000305175781</v>
      </c>
      <c r="S59" s="40">
        <v>3541.166748046875</v>
      </c>
      <c r="T59" s="40">
        <v>3648.7572275797525</v>
      </c>
      <c r="U59" s="40">
        <v>4186.7096252441397</v>
      </c>
      <c r="V59" s="40">
        <v>6477.1953633626308</v>
      </c>
      <c r="W59" s="40">
        <v>7015.1477610270204</v>
      </c>
      <c r="X59" s="40">
        <v>7553.1001586914099</v>
      </c>
      <c r="Y59" s="40">
        <v>7800</v>
      </c>
    </row>
    <row r="60" spans="1:25" x14ac:dyDescent="0.25">
      <c r="A60" t="s">
        <v>163</v>
      </c>
      <c r="B60" t="s">
        <v>158</v>
      </c>
      <c r="C60" t="s">
        <v>164</v>
      </c>
      <c r="D60" t="s">
        <v>134</v>
      </c>
      <c r="E60" t="s">
        <v>165</v>
      </c>
      <c r="F60">
        <v>2017</v>
      </c>
      <c r="H60" s="15">
        <v>5200</v>
      </c>
      <c r="K60" t="s">
        <v>68</v>
      </c>
      <c r="Q60" s="15"/>
      <c r="R60" s="15"/>
      <c r="S60" s="15"/>
      <c r="T60" s="15"/>
      <c r="U60" s="15">
        <v>3630.840561840866</v>
      </c>
      <c r="V60" s="15">
        <v>4326.6186873544766</v>
      </c>
      <c r="W60" s="15">
        <v>4705.7111888098916</v>
      </c>
      <c r="X60" s="15">
        <v>4967.7286441248052</v>
      </c>
      <c r="Y60" s="15">
        <v>5168.1701864385377</v>
      </c>
    </row>
    <row r="61" spans="1:25" x14ac:dyDescent="0.25">
      <c r="A61" s="26" t="s">
        <v>168</v>
      </c>
      <c r="B61" s="26" t="s">
        <v>158</v>
      </c>
      <c r="C61" s="26" t="s">
        <v>204</v>
      </c>
      <c r="D61" s="26" t="s">
        <v>167</v>
      </c>
      <c r="E61" s="26" t="s">
        <v>165</v>
      </c>
      <c r="F61" s="26">
        <v>2025</v>
      </c>
      <c r="G61" s="26"/>
      <c r="H61" s="27">
        <v>500</v>
      </c>
      <c r="I61" s="26"/>
      <c r="J61" s="31" t="s">
        <v>200</v>
      </c>
      <c r="K61" s="26" t="s">
        <v>68</v>
      </c>
      <c r="L61" s="26"/>
      <c r="M61" s="26"/>
      <c r="N61" s="26"/>
      <c r="O61" s="26"/>
      <c r="P61" s="26"/>
      <c r="Q61" s="27"/>
      <c r="R61" s="27"/>
      <c r="S61" s="27"/>
      <c r="T61" s="27"/>
      <c r="U61" s="26"/>
      <c r="V61" s="27">
        <v>367.52862777581322</v>
      </c>
      <c r="W61" s="27">
        <v>424.71327017200878</v>
      </c>
      <c r="X61" s="27">
        <v>458.16414159093233</v>
      </c>
      <c r="Y61" s="27">
        <v>481.89791256820422</v>
      </c>
    </row>
    <row r="62" spans="1:25" x14ac:dyDescent="0.25">
      <c r="A62" s="39" t="s">
        <v>169</v>
      </c>
      <c r="B62" s="39" t="s">
        <v>158</v>
      </c>
      <c r="C62" s="39" t="s">
        <v>208</v>
      </c>
      <c r="D62" s="39" t="s">
        <v>121</v>
      </c>
      <c r="E62" s="39" t="s">
        <v>165</v>
      </c>
      <c r="F62" s="45">
        <v>2025</v>
      </c>
      <c r="G62" s="39"/>
      <c r="H62" s="44">
        <v>1680</v>
      </c>
      <c r="I62" s="39"/>
      <c r="J62" s="39"/>
      <c r="K62" s="39"/>
      <c r="L62" s="39"/>
      <c r="M62" s="39"/>
      <c r="N62" s="39"/>
      <c r="O62" s="39"/>
      <c r="P62" s="39"/>
      <c r="Q62" s="40"/>
      <c r="R62" s="40"/>
      <c r="S62" s="40"/>
      <c r="T62" s="40"/>
      <c r="U62" s="44"/>
      <c r="V62" s="44">
        <v>840</v>
      </c>
      <c r="W62" s="44">
        <v>1680</v>
      </c>
      <c r="X62" s="44">
        <v>1680</v>
      </c>
      <c r="Y62" s="44">
        <v>1680</v>
      </c>
    </row>
    <row r="63" spans="1:25" x14ac:dyDescent="0.25">
      <c r="A63" s="50" t="s">
        <v>170</v>
      </c>
      <c r="B63" s="50" t="s">
        <v>158</v>
      </c>
      <c r="C63" s="50" t="s">
        <v>171</v>
      </c>
      <c r="D63" s="50" t="s">
        <v>121</v>
      </c>
      <c r="E63" s="50" t="s">
        <v>165</v>
      </c>
      <c r="F63" s="50">
        <v>2025</v>
      </c>
      <c r="G63" s="50"/>
      <c r="H63" s="40">
        <v>5600</v>
      </c>
      <c r="I63" s="50"/>
      <c r="J63" s="50"/>
      <c r="K63" s="50" t="s">
        <v>68</v>
      </c>
      <c r="L63" s="50"/>
      <c r="M63" s="50"/>
      <c r="N63" s="50"/>
      <c r="O63" s="50"/>
      <c r="P63" s="50"/>
      <c r="Q63" s="40"/>
      <c r="R63" s="40"/>
      <c r="S63" s="40"/>
      <c r="T63" s="40"/>
      <c r="U63" s="40"/>
      <c r="V63" s="40">
        <v>4756.7886259264978</v>
      </c>
      <c r="W63" s="40">
        <v>5131.4383858184419</v>
      </c>
      <c r="X63" s="40">
        <v>5397.2566207638874</v>
      </c>
      <c r="Y63" s="40">
        <v>5600</v>
      </c>
    </row>
    <row r="64" spans="1:25" x14ac:dyDescent="0.25">
      <c r="A64" s="26" t="s">
        <v>172</v>
      </c>
      <c r="B64" s="26" t="s">
        <v>158</v>
      </c>
      <c r="C64" s="26" t="s">
        <v>203</v>
      </c>
      <c r="D64" s="26" t="s">
        <v>121</v>
      </c>
      <c r="E64" s="26" t="s">
        <v>165</v>
      </c>
      <c r="F64" s="26">
        <v>2025</v>
      </c>
      <c r="G64" s="26"/>
      <c r="H64" s="27">
        <v>400</v>
      </c>
      <c r="I64" s="26"/>
      <c r="J64" s="31" t="s">
        <v>200</v>
      </c>
      <c r="K64" s="26" t="s">
        <v>68</v>
      </c>
      <c r="L64" s="26"/>
      <c r="M64" s="26"/>
      <c r="N64" s="26"/>
      <c r="O64" s="26"/>
      <c r="P64" s="26"/>
      <c r="Q64" s="27"/>
      <c r="R64" s="27"/>
      <c r="S64" s="27"/>
      <c r="T64" s="27"/>
      <c r="U64" s="26"/>
      <c r="V64" s="27">
        <v>294.02290222065062</v>
      </c>
      <c r="W64" s="27">
        <v>339.77061613760702</v>
      </c>
      <c r="X64" s="27">
        <v>366.53131327274588</v>
      </c>
      <c r="Y64" s="27">
        <v>385.51833005456342</v>
      </c>
    </row>
    <row r="65" spans="1:86" s="33" customFormat="1" x14ac:dyDescent="0.25">
      <c r="A65" s="26" t="s">
        <v>166</v>
      </c>
      <c r="B65" s="26" t="s">
        <v>158</v>
      </c>
      <c r="C65" s="26" t="s">
        <v>202</v>
      </c>
      <c r="D65" s="26" t="s">
        <v>121</v>
      </c>
      <c r="E65" s="26" t="s">
        <v>165</v>
      </c>
      <c r="F65" s="26">
        <v>2025</v>
      </c>
      <c r="G65" s="26"/>
      <c r="H65" s="27">
        <v>1000</v>
      </c>
      <c r="I65" s="26"/>
      <c r="J65" s="31" t="s">
        <v>200</v>
      </c>
      <c r="K65" s="26" t="s">
        <v>68</v>
      </c>
      <c r="L65" s="26"/>
      <c r="M65" s="26"/>
      <c r="N65" s="26"/>
      <c r="O65" s="26"/>
      <c r="P65" s="26"/>
      <c r="Q65" s="27"/>
      <c r="R65" s="27"/>
      <c r="S65" s="27"/>
      <c r="T65" s="27"/>
      <c r="U65" s="26"/>
      <c r="V65" s="27">
        <v>650.77102763023811</v>
      </c>
      <c r="W65" s="27">
        <v>812.60785437717288</v>
      </c>
      <c r="X65" s="27">
        <v>892.71664398115354</v>
      </c>
      <c r="Y65" s="27">
        <v>946.4113400528671</v>
      </c>
    </row>
    <row r="66" spans="1:86" x14ac:dyDescent="0.25">
      <c r="A66" s="39" t="s">
        <v>173</v>
      </c>
      <c r="B66" s="39" t="s">
        <v>158</v>
      </c>
      <c r="C66" s="45" t="s">
        <v>209</v>
      </c>
      <c r="D66" s="39" t="s">
        <v>121</v>
      </c>
      <c r="E66" s="39" t="s">
        <v>165</v>
      </c>
      <c r="F66" s="45">
        <v>2025</v>
      </c>
      <c r="G66" s="39"/>
      <c r="H66" s="40"/>
      <c r="I66" s="39"/>
      <c r="J66" s="39"/>
      <c r="K66" s="39"/>
      <c r="L66" s="39"/>
      <c r="M66" s="39"/>
      <c r="N66" s="39"/>
      <c r="O66" s="39"/>
      <c r="P66" s="39"/>
      <c r="Q66" s="40"/>
      <c r="R66" s="40"/>
      <c r="S66" s="40"/>
      <c r="T66" s="44"/>
      <c r="U66" s="44"/>
      <c r="V66" s="44">
        <v>800</v>
      </c>
      <c r="W66" s="44">
        <v>1600</v>
      </c>
      <c r="X66" s="44">
        <v>1600</v>
      </c>
      <c r="Y66" s="44">
        <v>1600</v>
      </c>
    </row>
    <row r="67" spans="1:86" x14ac:dyDescent="0.25">
      <c r="A67" t="s">
        <v>174</v>
      </c>
      <c r="B67" t="s">
        <v>158</v>
      </c>
      <c r="C67" t="s">
        <v>175</v>
      </c>
      <c r="D67" t="s">
        <v>121</v>
      </c>
      <c r="E67" t="s">
        <v>165</v>
      </c>
      <c r="F67">
        <v>2015</v>
      </c>
      <c r="H67" s="15">
        <v>150</v>
      </c>
      <c r="K67" t="s">
        <v>68</v>
      </c>
      <c r="Q67" s="15"/>
      <c r="R67" s="15"/>
      <c r="S67" s="15"/>
      <c r="T67" s="15">
        <v>70.424999999999997</v>
      </c>
      <c r="U67" s="15">
        <v>114.77104686339436</v>
      </c>
      <c r="V67" s="15">
        <v>129.77290800175967</v>
      </c>
      <c r="W67" s="15">
        <v>139.04657087543458</v>
      </c>
      <c r="X67" s="15">
        <v>145.77693033365472</v>
      </c>
      <c r="Y67" s="15">
        <v>150</v>
      </c>
    </row>
    <row r="68" spans="1:86" x14ac:dyDescent="0.25">
      <c r="A68" s="39" t="s">
        <v>176</v>
      </c>
      <c r="B68" s="39" t="s">
        <v>158</v>
      </c>
      <c r="C68" s="39" t="s">
        <v>210</v>
      </c>
      <c r="D68" s="39" t="s">
        <v>121</v>
      </c>
      <c r="E68" s="39" t="s">
        <v>165</v>
      </c>
      <c r="F68" s="39">
        <v>2016</v>
      </c>
      <c r="G68" s="39"/>
      <c r="H68" s="44">
        <v>1120</v>
      </c>
      <c r="I68" s="39"/>
      <c r="J68" s="39"/>
      <c r="K68" s="39"/>
      <c r="L68" s="39"/>
      <c r="M68" s="39"/>
      <c r="N68" s="39"/>
      <c r="O68" s="39"/>
      <c r="P68" s="39"/>
      <c r="Q68" s="40"/>
      <c r="R68" s="40"/>
      <c r="S68" s="40"/>
      <c r="T68" s="44"/>
      <c r="U68" s="44"/>
      <c r="V68" s="44">
        <v>1235</v>
      </c>
      <c r="W68" s="44">
        <v>1427</v>
      </c>
      <c r="X68" s="44">
        <v>1539</v>
      </c>
      <c r="Y68" s="44">
        <v>1619</v>
      </c>
    </row>
    <row r="69" spans="1:86" x14ac:dyDescent="0.25">
      <c r="A69" s="39" t="s">
        <v>177</v>
      </c>
      <c r="B69" s="39" t="s">
        <v>158</v>
      </c>
      <c r="C69" s="45" t="s">
        <v>211</v>
      </c>
      <c r="D69" s="45" t="s">
        <v>62</v>
      </c>
      <c r="E69" s="39"/>
      <c r="F69" s="39"/>
      <c r="G69" s="39"/>
      <c r="H69" s="46">
        <v>800</v>
      </c>
      <c r="I69" s="39"/>
      <c r="J69" s="39"/>
      <c r="K69" s="39"/>
      <c r="L69" s="39"/>
      <c r="M69" s="39"/>
      <c r="N69" s="39"/>
      <c r="O69" s="39"/>
      <c r="P69" s="39"/>
      <c r="Q69" s="40"/>
      <c r="R69" s="40"/>
      <c r="S69" s="40"/>
      <c r="T69" s="44">
        <v>500</v>
      </c>
      <c r="U69" s="44">
        <v>500</v>
      </c>
      <c r="V69" s="44">
        <v>500</v>
      </c>
      <c r="W69" s="44">
        <v>500</v>
      </c>
      <c r="X69" s="44">
        <v>500</v>
      </c>
      <c r="Y69" s="44">
        <v>500</v>
      </c>
    </row>
    <row r="70" spans="1:86" x14ac:dyDescent="0.25">
      <c r="A70" s="26" t="s">
        <v>178</v>
      </c>
      <c r="B70" s="26" t="s">
        <v>158</v>
      </c>
      <c r="C70" s="26" t="s">
        <v>212</v>
      </c>
      <c r="D70" s="26" t="s">
        <v>121</v>
      </c>
      <c r="E70" s="26" t="s">
        <v>165</v>
      </c>
      <c r="F70" s="26">
        <v>2025</v>
      </c>
      <c r="G70" s="26"/>
      <c r="H70" s="27">
        <v>3900</v>
      </c>
      <c r="I70" s="26"/>
      <c r="J70" s="31" t="s">
        <v>200</v>
      </c>
      <c r="K70" s="26" t="s">
        <v>68</v>
      </c>
      <c r="L70" s="26"/>
      <c r="M70" s="26"/>
      <c r="N70" s="26"/>
      <c r="O70" s="26"/>
      <c r="P70" s="26"/>
      <c r="Q70" s="27"/>
      <c r="R70" s="27"/>
      <c r="S70" s="27"/>
      <c r="T70" s="27"/>
      <c r="U70" s="26"/>
      <c r="V70" s="27">
        <v>1831.05</v>
      </c>
      <c r="W70" s="27">
        <v>2984.0472184482533</v>
      </c>
      <c r="X70" s="27">
        <v>3374.0956080457513</v>
      </c>
      <c r="Y70" s="27">
        <v>3615.2108427612993</v>
      </c>
    </row>
    <row r="71" spans="1:86" x14ac:dyDescent="0.25">
      <c r="A71" s="26" t="s">
        <v>179</v>
      </c>
      <c r="B71" s="26" t="s">
        <v>158</v>
      </c>
      <c r="C71" s="26" t="s">
        <v>198</v>
      </c>
      <c r="D71" s="26" t="s">
        <v>139</v>
      </c>
      <c r="E71" s="26" t="s">
        <v>165</v>
      </c>
      <c r="F71" s="26">
        <v>2015</v>
      </c>
      <c r="G71" s="26"/>
      <c r="H71" s="22">
        <v>1500</v>
      </c>
      <c r="I71" s="26"/>
      <c r="J71" s="26"/>
      <c r="K71" s="26" t="s">
        <v>68</v>
      </c>
      <c r="L71" s="26"/>
      <c r="M71" s="26"/>
      <c r="N71" s="21">
        <v>18000000</v>
      </c>
      <c r="O71" s="26"/>
      <c r="P71" s="26"/>
      <c r="Q71" s="27"/>
      <c r="R71" s="27"/>
      <c r="S71" s="27"/>
      <c r="T71" s="27">
        <v>234.75</v>
      </c>
      <c r="U71" s="27">
        <v>382.5701562113145</v>
      </c>
      <c r="V71" s="27">
        <v>432.57636000586558</v>
      </c>
      <c r="W71" s="27">
        <v>463.48856958478194</v>
      </c>
      <c r="X71" s="27">
        <v>485.92310111218239</v>
      </c>
      <c r="Y71" s="27">
        <v>500</v>
      </c>
    </row>
    <row r="72" spans="1:86" x14ac:dyDescent="0.25">
      <c r="A72" s="26" t="s">
        <v>180</v>
      </c>
      <c r="B72" s="26" t="s">
        <v>181</v>
      </c>
      <c r="C72" s="26" t="s">
        <v>182</v>
      </c>
      <c r="D72" s="26" t="s">
        <v>183</v>
      </c>
      <c r="E72" s="26" t="s">
        <v>184</v>
      </c>
      <c r="F72" s="28">
        <v>2015</v>
      </c>
      <c r="G72" s="26"/>
      <c r="H72" s="27">
        <v>56000</v>
      </c>
      <c r="I72" s="26"/>
      <c r="J72" s="31" t="s">
        <v>200</v>
      </c>
      <c r="K72" s="26" t="s">
        <v>68</v>
      </c>
      <c r="L72" s="26"/>
      <c r="M72" s="26"/>
      <c r="N72" s="26"/>
      <c r="O72" s="26"/>
      <c r="P72" s="26"/>
      <c r="Q72" s="27"/>
      <c r="R72" s="27"/>
      <c r="S72" s="27"/>
      <c r="T72" s="29">
        <v>56000</v>
      </c>
      <c r="U72" s="27">
        <v>56000</v>
      </c>
      <c r="V72" s="27">
        <v>56000</v>
      </c>
      <c r="W72" s="27">
        <v>56000</v>
      </c>
      <c r="X72" s="27">
        <v>56000</v>
      </c>
      <c r="Y72" s="27">
        <v>56000</v>
      </c>
    </row>
    <row r="73" spans="1:86" s="32" customFormat="1" x14ac:dyDescent="0.25">
      <c r="A73" s="26" t="s">
        <v>185</v>
      </c>
      <c r="B73" s="26" t="s">
        <v>181</v>
      </c>
      <c r="C73" s="26" t="s">
        <v>186</v>
      </c>
      <c r="D73" s="26" t="s">
        <v>139</v>
      </c>
      <c r="E73" s="26" t="s">
        <v>187</v>
      </c>
      <c r="F73" s="28">
        <v>2035</v>
      </c>
      <c r="G73" s="26"/>
      <c r="H73" s="27">
        <v>56000</v>
      </c>
      <c r="I73" s="26"/>
      <c r="J73" s="31" t="s">
        <v>200</v>
      </c>
      <c r="K73" s="26" t="s">
        <v>68</v>
      </c>
      <c r="L73" s="26"/>
      <c r="M73" s="26"/>
      <c r="N73" s="26"/>
      <c r="O73" s="26"/>
      <c r="P73" s="26"/>
      <c r="Q73" s="27"/>
      <c r="R73" s="27"/>
      <c r="S73" s="27"/>
      <c r="T73" s="27"/>
      <c r="U73" s="30" t="s">
        <v>199</v>
      </c>
      <c r="V73" s="30" t="s">
        <v>199</v>
      </c>
      <c r="W73" s="30" t="s">
        <v>199</v>
      </c>
      <c r="X73" s="27">
        <v>56000</v>
      </c>
      <c r="Y73" s="27">
        <v>56000</v>
      </c>
    </row>
    <row r="74" spans="1:86" x14ac:dyDescent="0.25">
      <c r="A74" s="26" t="s">
        <v>188</v>
      </c>
      <c r="B74" s="26" t="s">
        <v>181</v>
      </c>
      <c r="C74" s="26" t="s">
        <v>205</v>
      </c>
      <c r="D74" s="26" t="s">
        <v>121</v>
      </c>
      <c r="E74" s="26" t="s">
        <v>187</v>
      </c>
      <c r="F74" s="26">
        <v>2025</v>
      </c>
      <c r="G74" s="26"/>
      <c r="H74" s="27">
        <v>28000</v>
      </c>
      <c r="I74" s="26"/>
      <c r="J74" s="31" t="s">
        <v>200</v>
      </c>
      <c r="K74" s="26" t="s">
        <v>68</v>
      </c>
      <c r="L74" s="26"/>
      <c r="M74" s="26"/>
      <c r="N74" s="26" t="s">
        <v>201</v>
      </c>
      <c r="O74" s="26"/>
      <c r="P74" s="26"/>
      <c r="Q74" s="27"/>
      <c r="R74" s="27"/>
      <c r="S74" s="27"/>
      <c r="T74" s="27"/>
      <c r="U74" s="26"/>
      <c r="V74" s="27">
        <v>28000</v>
      </c>
      <c r="W74" s="27">
        <v>28000</v>
      </c>
      <c r="X74" s="27">
        <v>28000</v>
      </c>
      <c r="Y74" s="27">
        <v>28000</v>
      </c>
    </row>
    <row r="75" spans="1:86" x14ac:dyDescent="0.25">
      <c r="B75" s="41" t="s">
        <v>60</v>
      </c>
      <c r="C75" s="41" t="s">
        <v>206</v>
      </c>
      <c r="D75" s="47" t="s">
        <v>207</v>
      </c>
      <c r="E75" s="41" t="s">
        <v>70</v>
      </c>
      <c r="F75" s="41">
        <v>2023</v>
      </c>
      <c r="G75" s="42"/>
      <c r="H75" s="43">
        <v>92960</v>
      </c>
      <c r="I75" s="42"/>
      <c r="J75" s="42" t="s">
        <v>200</v>
      </c>
      <c r="K75" s="41" t="s">
        <v>68</v>
      </c>
      <c r="L75" s="37"/>
      <c r="M75" s="37"/>
      <c r="N75" s="37"/>
      <c r="O75" s="37"/>
      <c r="P75" s="37"/>
      <c r="Q75" s="38"/>
      <c r="R75" s="38"/>
      <c r="S75" s="38"/>
      <c r="T75" s="48"/>
      <c r="U75" s="48"/>
      <c r="V75" s="43">
        <v>16800</v>
      </c>
      <c r="W75" s="43">
        <v>33600</v>
      </c>
      <c r="X75" s="43">
        <v>92960</v>
      </c>
      <c r="Y75" s="43">
        <v>92960</v>
      </c>
      <c r="AY75">
        <v>0</v>
      </c>
      <c r="AZ75">
        <v>0</v>
      </c>
      <c r="BA75">
        <v>0</v>
      </c>
      <c r="BB75">
        <v>56000</v>
      </c>
      <c r="BC75">
        <v>56000</v>
      </c>
      <c r="BD75">
        <v>56000</v>
      </c>
      <c r="BE75">
        <v>56000</v>
      </c>
      <c r="BF75">
        <v>56000</v>
      </c>
      <c r="BG75">
        <v>56000</v>
      </c>
      <c r="BH75">
        <v>56000</v>
      </c>
      <c r="BI75">
        <v>56000</v>
      </c>
      <c r="BJ75">
        <v>56000</v>
      </c>
      <c r="BK75">
        <v>56000</v>
      </c>
      <c r="BL75">
        <v>56000</v>
      </c>
      <c r="BM75">
        <v>56000</v>
      </c>
      <c r="BN75">
        <v>56000</v>
      </c>
      <c r="BO75">
        <v>56000</v>
      </c>
      <c r="BP75">
        <v>56000</v>
      </c>
      <c r="BQ75">
        <v>56000</v>
      </c>
      <c r="BR75">
        <v>56000</v>
      </c>
      <c r="BS75">
        <v>56000</v>
      </c>
      <c r="BT75">
        <v>56000</v>
      </c>
      <c r="BU75">
        <v>56000</v>
      </c>
      <c r="BV75">
        <v>56000</v>
      </c>
      <c r="BW75">
        <v>56000</v>
      </c>
      <c r="BX75">
        <v>56000</v>
      </c>
      <c r="BY75">
        <v>56000</v>
      </c>
      <c r="BZ75">
        <v>56000</v>
      </c>
      <c r="CA75">
        <v>56000</v>
      </c>
      <c r="CB75">
        <v>56000</v>
      </c>
      <c r="CC75">
        <v>56000</v>
      </c>
      <c r="CD75">
        <v>56000</v>
      </c>
      <c r="CE75">
        <v>56000</v>
      </c>
      <c r="CF75">
        <v>56000</v>
      </c>
      <c r="CG75">
        <v>56000</v>
      </c>
      <c r="CH75">
        <v>56000</v>
      </c>
    </row>
    <row r="76" spans="1:86" s="54" customFormat="1" x14ac:dyDescent="0.25">
      <c r="A76" s="54" t="s">
        <v>218</v>
      </c>
      <c r="B76" s="54" t="s">
        <v>60</v>
      </c>
      <c r="C76" s="54" t="s">
        <v>217</v>
      </c>
      <c r="D76" s="54" t="s">
        <v>62</v>
      </c>
      <c r="E76" s="54" t="s">
        <v>63</v>
      </c>
      <c r="F76" s="54">
        <v>1974</v>
      </c>
      <c r="H76" s="55">
        <f>440*1.12</f>
        <v>492.80000000000007</v>
      </c>
      <c r="J76" s="54" t="s">
        <v>64</v>
      </c>
      <c r="K76" s="54" t="s">
        <v>65</v>
      </c>
      <c r="O76" s="56">
        <f>ROUND(1500000/493,-2)</f>
        <v>3000</v>
      </c>
      <c r="Q76" s="55">
        <v>335.49999809265137</v>
      </c>
      <c r="R76" s="55">
        <v>345.60000038146973</v>
      </c>
      <c r="S76" s="55">
        <v>340.0333309173584</v>
      </c>
      <c r="T76" s="55">
        <v>340</v>
      </c>
      <c r="U76" s="55">
        <v>400</v>
      </c>
      <c r="V76" s="55">
        <v>493</v>
      </c>
      <c r="W76" s="55">
        <v>493</v>
      </c>
      <c r="X76" s="55">
        <v>493</v>
      </c>
      <c r="Y76" s="55">
        <v>493</v>
      </c>
    </row>
    <row r="77" spans="1:86" s="54" customFormat="1" x14ac:dyDescent="0.25">
      <c r="A77" s="54" t="s">
        <v>219</v>
      </c>
      <c r="B77" s="54" t="s">
        <v>60</v>
      </c>
      <c r="C77" s="54" t="s">
        <v>220</v>
      </c>
      <c r="D77" s="54" t="s">
        <v>62</v>
      </c>
      <c r="E77" s="54" t="s">
        <v>63</v>
      </c>
      <c r="F77" s="54">
        <v>2005</v>
      </c>
      <c r="H77" s="55">
        <f>75*1.12</f>
        <v>84.000000000000014</v>
      </c>
      <c r="J77" s="54" t="s">
        <v>67</v>
      </c>
      <c r="K77" s="54" t="s">
        <v>68</v>
      </c>
      <c r="O77" s="56">
        <f>ROUND(336000/84,-2)</f>
        <v>4000</v>
      </c>
      <c r="Q77" s="55">
        <v>46.999999523162842</v>
      </c>
      <c r="R77" s="55">
        <v>45.5</v>
      </c>
      <c r="S77" s="55">
        <v>45.800000190734863</v>
      </c>
      <c r="T77" s="55">
        <v>46</v>
      </c>
      <c r="U77" s="55">
        <v>60</v>
      </c>
      <c r="V77" s="55">
        <v>84</v>
      </c>
      <c r="W77" s="55">
        <v>84</v>
      </c>
      <c r="X77" s="55">
        <v>84</v>
      </c>
      <c r="Y77" s="55">
        <v>84</v>
      </c>
    </row>
    <row r="78" spans="1:86" s="57" customFormat="1" x14ac:dyDescent="0.25">
      <c r="A78" s="57" t="s">
        <v>131</v>
      </c>
      <c r="B78" s="57" t="s">
        <v>60</v>
      </c>
      <c r="C78" s="57" t="s">
        <v>221</v>
      </c>
      <c r="D78" s="57" t="s">
        <v>183</v>
      </c>
      <c r="E78" s="57" t="s">
        <v>63</v>
      </c>
      <c r="F78" s="57">
        <v>2020</v>
      </c>
      <c r="H78" s="58">
        <f>1095*0.16*1.12</f>
        <v>196.22400000000005</v>
      </c>
      <c r="J78" s="57" t="s">
        <v>67</v>
      </c>
      <c r="K78" s="57" t="s">
        <v>68</v>
      </c>
      <c r="N78" s="59">
        <v>17240000</v>
      </c>
      <c r="O78" s="59">
        <f>ROUND(900000/196,-2)</f>
        <v>4600</v>
      </c>
      <c r="Q78" s="58"/>
      <c r="R78" s="58"/>
      <c r="S78" s="58"/>
      <c r="T78" s="58"/>
      <c r="U78" s="58">
        <v>26</v>
      </c>
      <c r="V78" s="58">
        <v>86</v>
      </c>
      <c r="W78" s="58">
        <v>146</v>
      </c>
      <c r="X78" s="58">
        <v>196</v>
      </c>
      <c r="Y78" s="58">
        <v>196</v>
      </c>
    </row>
    <row r="79" spans="1:86" s="60" customFormat="1" collapsed="1" x14ac:dyDescent="0.25">
      <c r="A79" s="60" t="s">
        <v>148</v>
      </c>
      <c r="B79" s="60" t="s">
        <v>60</v>
      </c>
      <c r="C79" s="60" t="s">
        <v>222</v>
      </c>
      <c r="D79" s="60" t="s">
        <v>139</v>
      </c>
      <c r="E79" s="60" t="s">
        <v>63</v>
      </c>
      <c r="F79" s="60">
        <v>2025</v>
      </c>
      <c r="H79" s="61">
        <f>75*1.12</f>
        <v>84.000000000000014</v>
      </c>
      <c r="J79" s="60" t="s">
        <v>67</v>
      </c>
      <c r="K79" s="60" t="s">
        <v>68</v>
      </c>
      <c r="N79" s="62">
        <v>3750000</v>
      </c>
      <c r="O79" s="62">
        <f>ROUND(250000/84,-2)</f>
        <v>3000</v>
      </c>
      <c r="Q79" s="61"/>
      <c r="R79" s="61"/>
      <c r="S79" s="61"/>
      <c r="T79" s="61"/>
      <c r="U79" s="61">
        <f>75*1.12</f>
        <v>84.000000000000014</v>
      </c>
      <c r="V79" s="61">
        <f t="shared" ref="V79:Y79" si="0">75*1.12</f>
        <v>84.000000000000014</v>
      </c>
      <c r="W79" s="61">
        <f t="shared" si="0"/>
        <v>84.000000000000014</v>
      </c>
      <c r="X79" s="61">
        <f t="shared" si="0"/>
        <v>84.000000000000014</v>
      </c>
      <c r="Y79" s="61">
        <f t="shared" si="0"/>
        <v>84.000000000000014</v>
      </c>
    </row>
    <row r="80" spans="1:86" s="60" customFormat="1" x14ac:dyDescent="0.25">
      <c r="A80" s="60" t="s">
        <v>152</v>
      </c>
      <c r="B80" s="60" t="s">
        <v>60</v>
      </c>
      <c r="C80" s="60" t="s">
        <v>223</v>
      </c>
      <c r="D80" s="60" t="s">
        <v>139</v>
      </c>
      <c r="E80" s="60" t="s">
        <v>63</v>
      </c>
      <c r="F80" s="60">
        <v>2020</v>
      </c>
      <c r="H80" s="61">
        <f>250*1.12</f>
        <v>280</v>
      </c>
      <c r="J80" s="60" t="s">
        <v>67</v>
      </c>
      <c r="K80" s="60" t="s">
        <v>224</v>
      </c>
      <c r="N80" s="62">
        <v>20000000</v>
      </c>
      <c r="O80" s="62">
        <f>ROUND(1425000/280,-2)</f>
        <v>5100</v>
      </c>
      <c r="Q80" s="61"/>
      <c r="R80" s="61"/>
      <c r="S80" s="61"/>
      <c r="T80" s="61"/>
      <c r="U80" s="61"/>
      <c r="V80" s="61">
        <v>70</v>
      </c>
      <c r="W80" s="61">
        <v>140</v>
      </c>
      <c r="X80" s="61">
        <v>210</v>
      </c>
      <c r="Y80" s="61">
        <v>280</v>
      </c>
    </row>
    <row r="81" spans="1:86" s="60" customFormat="1" x14ac:dyDescent="0.25">
      <c r="A81" s="60" t="s">
        <v>155</v>
      </c>
      <c r="B81" s="60" t="s">
        <v>60</v>
      </c>
      <c r="C81" s="60" t="s">
        <v>225</v>
      </c>
      <c r="D81" s="60" t="s">
        <v>139</v>
      </c>
      <c r="E81" s="60" t="s">
        <v>63</v>
      </c>
      <c r="F81" s="60">
        <v>2020</v>
      </c>
      <c r="H81" s="61">
        <f>1000*0.16*1.12</f>
        <v>179.20000000000002</v>
      </c>
      <c r="J81" s="60" t="s">
        <v>67</v>
      </c>
      <c r="K81" s="60" t="s">
        <v>224</v>
      </c>
      <c r="N81" s="62">
        <v>7500000</v>
      </c>
      <c r="O81" s="62">
        <f>ROUND(600000/179,-2)</f>
        <v>3400</v>
      </c>
      <c r="Q81" s="61"/>
      <c r="R81" s="61"/>
      <c r="S81" s="61"/>
      <c r="T81" s="61"/>
      <c r="U81" s="61"/>
      <c r="V81" s="61">
        <v>60</v>
      </c>
      <c r="W81" s="61">
        <v>120</v>
      </c>
      <c r="X81" s="61">
        <v>179</v>
      </c>
      <c r="Y81" s="61">
        <v>179</v>
      </c>
    </row>
    <row r="82" spans="1:86" s="63" customFormat="1" ht="45" x14ac:dyDescent="0.25">
      <c r="A82" s="63" t="s">
        <v>144</v>
      </c>
      <c r="B82" s="63" t="s">
        <v>60</v>
      </c>
      <c r="C82" s="63" t="s">
        <v>226</v>
      </c>
      <c r="D82" s="63" t="s">
        <v>121</v>
      </c>
      <c r="E82" s="63" t="s">
        <v>63</v>
      </c>
      <c r="F82" s="63">
        <v>2025</v>
      </c>
      <c r="H82" s="64">
        <v>689</v>
      </c>
      <c r="J82" s="63" t="s">
        <v>67</v>
      </c>
      <c r="K82" s="63" t="s">
        <v>68</v>
      </c>
      <c r="N82" s="65">
        <v>18800000</v>
      </c>
      <c r="O82" s="63">
        <v>967</v>
      </c>
      <c r="P82" s="66" t="s">
        <v>227</v>
      </c>
      <c r="Q82" s="67"/>
      <c r="R82" s="67"/>
      <c r="S82" s="67"/>
      <c r="T82" s="67"/>
      <c r="U82" s="67"/>
      <c r="V82" s="67">
        <v>689</v>
      </c>
      <c r="W82" s="67">
        <v>689</v>
      </c>
      <c r="X82" s="67">
        <v>689</v>
      </c>
      <c r="Y82" s="67">
        <v>689</v>
      </c>
    </row>
    <row r="83" spans="1:86" s="63" customFormat="1" x14ac:dyDescent="0.25">
      <c r="B83" s="63" t="s">
        <v>60</v>
      </c>
      <c r="C83" s="63" t="s">
        <v>228</v>
      </c>
      <c r="D83" s="63" t="s">
        <v>121</v>
      </c>
      <c r="E83" s="63" t="s">
        <v>63</v>
      </c>
      <c r="F83" s="63">
        <v>2020</v>
      </c>
      <c r="H83" s="67">
        <v>111</v>
      </c>
      <c r="J83" s="63" t="s">
        <v>67</v>
      </c>
      <c r="K83" s="63" t="s">
        <v>68</v>
      </c>
      <c r="N83" s="67">
        <v>2900000</v>
      </c>
      <c r="O83" s="65">
        <v>1500</v>
      </c>
      <c r="P83" s="63" t="s">
        <v>229</v>
      </c>
      <c r="Q83" s="67"/>
      <c r="R83" s="67"/>
      <c r="S83" s="67"/>
      <c r="T83" s="67"/>
      <c r="U83" s="67"/>
      <c r="V83" s="67">
        <v>111</v>
      </c>
      <c r="W83" s="67">
        <v>111</v>
      </c>
      <c r="X83" s="67">
        <v>111</v>
      </c>
      <c r="Y83" s="67">
        <v>111</v>
      </c>
    </row>
    <row r="84" spans="1:86" s="63" customFormat="1" x14ac:dyDescent="0.25">
      <c r="B84" s="63" t="s">
        <v>60</v>
      </c>
      <c r="C84" s="63" t="s">
        <v>230</v>
      </c>
      <c r="D84" s="63" t="s">
        <v>139</v>
      </c>
      <c r="E84" s="63" t="s">
        <v>63</v>
      </c>
      <c r="F84" s="63">
        <v>2030</v>
      </c>
      <c r="H84" s="67">
        <v>1100</v>
      </c>
      <c r="J84" s="63" t="s">
        <v>64</v>
      </c>
      <c r="K84" s="63" t="s">
        <v>68</v>
      </c>
      <c r="P84" s="63" t="s">
        <v>231</v>
      </c>
      <c r="Q84" s="67"/>
      <c r="R84" s="67"/>
      <c r="S84" s="67"/>
      <c r="T84" s="67"/>
      <c r="U84" s="67"/>
      <c r="V84" s="67"/>
      <c r="W84" s="67"/>
      <c r="X84" s="67">
        <v>1100</v>
      </c>
      <c r="Y84" s="67">
        <v>1100</v>
      </c>
    </row>
    <row r="85" spans="1:86" s="63" customFormat="1" x14ac:dyDescent="0.25">
      <c r="A85" s="63" t="s">
        <v>174</v>
      </c>
      <c r="B85" s="63" t="s">
        <v>158</v>
      </c>
      <c r="C85" s="63" t="s">
        <v>232</v>
      </c>
      <c r="D85" s="63" t="s">
        <v>121</v>
      </c>
      <c r="E85" s="63" t="s">
        <v>165</v>
      </c>
      <c r="F85" s="63">
        <v>2015</v>
      </c>
      <c r="H85" s="67">
        <v>150</v>
      </c>
      <c r="K85" s="63" t="s">
        <v>68</v>
      </c>
      <c r="Q85" s="67"/>
      <c r="R85" s="67"/>
      <c r="S85" s="67"/>
      <c r="T85" s="67">
        <v>70.424999999999997</v>
      </c>
      <c r="U85" s="67">
        <v>114.77104686339436</v>
      </c>
      <c r="V85" s="67">
        <v>129.77290800175967</v>
      </c>
      <c r="W85" s="67">
        <v>139.04657087543458</v>
      </c>
      <c r="X85" s="67">
        <v>145.77693033365472</v>
      </c>
      <c r="Y85" s="67">
        <v>150</v>
      </c>
    </row>
    <row r="86" spans="1:86" s="68" customFormat="1" x14ac:dyDescent="0.25">
      <c r="A86" s="68" t="s">
        <v>73</v>
      </c>
      <c r="B86" s="68" t="s">
        <v>60</v>
      </c>
      <c r="C86" s="68" t="s">
        <v>74</v>
      </c>
      <c r="D86" s="68" t="s">
        <v>62</v>
      </c>
      <c r="E86" s="68" t="s">
        <v>63</v>
      </c>
      <c r="F86" s="68">
        <v>1997</v>
      </c>
      <c r="H86" s="69">
        <v>308</v>
      </c>
      <c r="J86" s="68" t="s">
        <v>64</v>
      </c>
      <c r="K86" s="68" t="s">
        <v>65</v>
      </c>
      <c r="Q86" s="69">
        <v>178.10000038146973</v>
      </c>
      <c r="R86" s="69">
        <v>172.69999980926514</v>
      </c>
      <c r="S86" s="69">
        <v>172.16666603088379</v>
      </c>
      <c r="T86" s="69"/>
      <c r="U86" s="69"/>
      <c r="V86" s="69"/>
      <c r="W86" s="69"/>
      <c r="X86" s="69"/>
      <c r="Y86" s="69"/>
    </row>
    <row r="87" spans="1:86" s="68" customFormat="1" x14ac:dyDescent="0.25">
      <c r="A87" s="68" t="s">
        <v>118</v>
      </c>
      <c r="B87" s="68" t="s">
        <v>60</v>
      </c>
      <c r="C87" s="68" t="s">
        <v>119</v>
      </c>
      <c r="D87" s="68" t="s">
        <v>62</v>
      </c>
      <c r="E87" s="68" t="s">
        <v>63</v>
      </c>
      <c r="F87" s="68">
        <v>1997</v>
      </c>
      <c r="H87" s="69">
        <v>269</v>
      </c>
      <c r="J87" s="68" t="s">
        <v>67</v>
      </c>
      <c r="K87" s="68" t="s">
        <v>100</v>
      </c>
      <c r="Q87" s="69">
        <v>258.59999847412109</v>
      </c>
      <c r="R87" s="69">
        <v>208.89999771118164</v>
      </c>
      <c r="S87" s="69">
        <v>117.1999979019165</v>
      </c>
      <c r="T87" s="69"/>
      <c r="U87" s="69"/>
      <c r="V87" s="69"/>
      <c r="W87" s="69"/>
      <c r="X87" s="69"/>
      <c r="Y87" s="69"/>
    </row>
    <row r="88" spans="1:86" s="68" customFormat="1" x14ac:dyDescent="0.25">
      <c r="A88" s="68" t="s">
        <v>120</v>
      </c>
      <c r="B88" s="68" t="s">
        <v>60</v>
      </c>
      <c r="C88" s="164" t="s">
        <v>119</v>
      </c>
      <c r="D88" s="68" t="s">
        <v>62</v>
      </c>
      <c r="E88" s="68" t="s">
        <v>63</v>
      </c>
      <c r="F88" s="68">
        <v>1997</v>
      </c>
      <c r="H88" s="69">
        <v>179</v>
      </c>
      <c r="J88" s="68" t="s">
        <v>64</v>
      </c>
      <c r="K88" s="68" t="s">
        <v>65</v>
      </c>
      <c r="Q88" s="69">
        <v>49.79999977350235</v>
      </c>
      <c r="R88" s="69">
        <v>156.39999866485596</v>
      </c>
      <c r="S88" s="69">
        <v>229.36666584014893</v>
      </c>
      <c r="T88" s="69"/>
      <c r="U88" s="69"/>
      <c r="V88" s="69"/>
      <c r="W88" s="69"/>
      <c r="X88" s="69"/>
      <c r="Y88" s="69"/>
    </row>
    <row r="89" spans="1:86" s="70" customFormat="1" x14ac:dyDescent="0.25">
      <c r="A89" s="70" t="s">
        <v>124</v>
      </c>
      <c r="B89" s="70" t="s">
        <v>60</v>
      </c>
      <c r="C89" s="70" t="s">
        <v>125</v>
      </c>
      <c r="D89" s="70" t="s">
        <v>121</v>
      </c>
      <c r="E89" s="70" t="s">
        <v>63</v>
      </c>
      <c r="F89" s="70">
        <v>2020</v>
      </c>
      <c r="H89" s="71">
        <v>1200</v>
      </c>
      <c r="J89" s="70" t="s">
        <v>67</v>
      </c>
      <c r="K89" s="70" t="s">
        <v>68</v>
      </c>
      <c r="N89" s="72">
        <v>5000000</v>
      </c>
      <c r="P89" s="73" t="s">
        <v>195</v>
      </c>
      <c r="Q89" s="74">
        <v>0</v>
      </c>
      <c r="R89" s="74">
        <v>0</v>
      </c>
      <c r="S89" s="74">
        <v>0</v>
      </c>
      <c r="T89" s="74">
        <v>0</v>
      </c>
      <c r="U89" s="74"/>
      <c r="V89" s="74"/>
      <c r="W89" s="74"/>
      <c r="X89" s="74">
        <v>800</v>
      </c>
      <c r="Y89" s="74">
        <v>1200</v>
      </c>
    </row>
    <row r="93" spans="1:86" ht="120" x14ac:dyDescent="0.25">
      <c r="A93" s="176" t="s">
        <v>11</v>
      </c>
      <c r="B93" s="177" t="s">
        <v>14</v>
      </c>
      <c r="C93" s="176" t="s">
        <v>17</v>
      </c>
      <c r="D93" s="177" t="s">
        <v>20</v>
      </c>
      <c r="E93" s="177" t="s">
        <v>58</v>
      </c>
      <c r="F93" s="176" t="s">
        <v>25</v>
      </c>
      <c r="G93" s="176" t="s">
        <v>27</v>
      </c>
      <c r="H93" s="176" t="s">
        <v>29</v>
      </c>
      <c r="I93" s="176" t="s">
        <v>31</v>
      </c>
      <c r="J93" s="177" t="s">
        <v>34</v>
      </c>
      <c r="K93" s="177" t="s">
        <v>36</v>
      </c>
      <c r="L93" s="176" t="s">
        <v>39</v>
      </c>
      <c r="M93" s="176" t="s">
        <v>41</v>
      </c>
      <c r="N93" s="176" t="s">
        <v>44</v>
      </c>
      <c r="O93" s="176" t="s">
        <v>46</v>
      </c>
      <c r="P93" s="176" t="s">
        <v>49</v>
      </c>
      <c r="Q93" s="176">
        <v>2012</v>
      </c>
      <c r="R93" s="176">
        <v>2013</v>
      </c>
      <c r="S93" s="176">
        <v>2014</v>
      </c>
      <c r="T93" s="176">
        <v>2015</v>
      </c>
      <c r="U93" s="176">
        <v>2020</v>
      </c>
      <c r="V93" s="176">
        <v>2025</v>
      </c>
      <c r="W93" s="176">
        <v>2030</v>
      </c>
      <c r="X93" s="176">
        <v>2035</v>
      </c>
      <c r="Y93" s="176">
        <v>2040</v>
      </c>
      <c r="Z93" s="178"/>
      <c r="AA93" s="178"/>
      <c r="AB93" s="178"/>
      <c r="AC93" s="178"/>
      <c r="AD93" s="178"/>
      <c r="AE93" s="178"/>
      <c r="AF93" s="178"/>
      <c r="AG93" s="178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</row>
    <row r="94" spans="1:86" x14ac:dyDescent="0.25">
      <c r="A94" s="175" t="s">
        <v>59</v>
      </c>
      <c r="B94" s="175" t="s">
        <v>60</v>
      </c>
      <c r="C94" s="175" t="s">
        <v>61</v>
      </c>
      <c r="D94" s="175" t="s">
        <v>62</v>
      </c>
      <c r="E94" s="175" t="s">
        <v>63</v>
      </c>
      <c r="F94" s="175">
        <v>1997</v>
      </c>
      <c r="G94" s="175"/>
      <c r="H94" s="179">
        <v>1020</v>
      </c>
      <c r="I94" s="175"/>
      <c r="J94" s="175" t="s">
        <v>64</v>
      </c>
      <c r="K94" s="175" t="s">
        <v>65</v>
      </c>
      <c r="L94" s="175"/>
      <c r="M94" s="175"/>
      <c r="N94" s="175"/>
      <c r="O94" s="175"/>
      <c r="P94" s="175"/>
      <c r="Q94" s="179">
        <v>850.29999542236328</v>
      </c>
      <c r="R94" s="179">
        <v>879.5</v>
      </c>
      <c r="S94" s="179">
        <v>839.05333709716797</v>
      </c>
      <c r="T94" s="179"/>
      <c r="U94" s="179"/>
      <c r="V94" s="179"/>
      <c r="W94" s="179"/>
      <c r="X94" s="179"/>
      <c r="Y94" s="179"/>
      <c r="Z94" s="175"/>
      <c r="AA94" s="175"/>
      <c r="AB94" s="175"/>
      <c r="AC94" s="175"/>
      <c r="AD94" s="175"/>
      <c r="AE94" s="175"/>
      <c r="AF94" s="175"/>
      <c r="AG94" s="175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</row>
    <row r="95" spans="1:86" x14ac:dyDescent="0.25">
      <c r="A95" s="175" t="s">
        <v>66</v>
      </c>
      <c r="B95" s="175" t="s">
        <v>60</v>
      </c>
      <c r="C95" s="175" t="s">
        <v>61</v>
      </c>
      <c r="D95" s="175" t="s">
        <v>62</v>
      </c>
      <c r="E95" s="175" t="s">
        <v>63</v>
      </c>
      <c r="F95" s="175">
        <v>1997</v>
      </c>
      <c r="G95" s="175"/>
      <c r="H95" s="179">
        <v>680</v>
      </c>
      <c r="I95" s="175"/>
      <c r="J95" s="175" t="s">
        <v>67</v>
      </c>
      <c r="K95" s="175" t="s">
        <v>68</v>
      </c>
      <c r="L95" s="175"/>
      <c r="M95" s="175"/>
      <c r="N95" s="175"/>
      <c r="O95" s="175"/>
      <c r="P95" s="175"/>
      <c r="Q95" s="179">
        <v>392.40000057220459</v>
      </c>
      <c r="R95" s="179">
        <v>424.09999847412109</v>
      </c>
      <c r="S95" s="179">
        <v>472.17910671234131</v>
      </c>
      <c r="T95" s="179"/>
      <c r="U95" s="179"/>
      <c r="V95" s="179"/>
      <c r="W95" s="179"/>
      <c r="X95" s="179"/>
      <c r="Y95" s="179"/>
      <c r="Z95" s="175"/>
      <c r="AA95" s="175"/>
      <c r="AB95" s="175"/>
      <c r="AC95" s="175"/>
      <c r="AD95" s="175"/>
      <c r="AE95" s="175"/>
      <c r="AF95" s="175"/>
      <c r="AG95" s="175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</row>
    <row r="96" spans="1:86" x14ac:dyDescent="0.25">
      <c r="A96" s="180" t="s">
        <v>69</v>
      </c>
      <c r="B96" s="180" t="s">
        <v>60</v>
      </c>
      <c r="C96" s="180" t="s">
        <v>233</v>
      </c>
      <c r="D96" s="180" t="s">
        <v>62</v>
      </c>
      <c r="E96" s="180" t="s">
        <v>70</v>
      </c>
      <c r="F96" s="180">
        <v>2005</v>
      </c>
      <c r="G96" s="180">
        <v>2019</v>
      </c>
      <c r="H96" s="182">
        <v>5000</v>
      </c>
      <c r="I96" s="180"/>
      <c r="J96" s="180" t="s">
        <v>67</v>
      </c>
      <c r="K96" s="180" t="s">
        <v>68</v>
      </c>
      <c r="L96" s="180"/>
      <c r="M96" s="180"/>
      <c r="N96" s="182">
        <v>50000000</v>
      </c>
      <c r="O96" s="180" t="s">
        <v>196</v>
      </c>
      <c r="P96" s="180"/>
      <c r="Q96" s="182">
        <v>4027.2999601364136</v>
      </c>
      <c r="R96" s="182">
        <v>3978.80000436306</v>
      </c>
      <c r="S96" s="182">
        <v>4539.6999747753143</v>
      </c>
      <c r="T96" s="182">
        <v>5000</v>
      </c>
      <c r="U96" s="182">
        <v>5000</v>
      </c>
      <c r="V96" s="182">
        <v>5000</v>
      </c>
      <c r="W96" s="182">
        <v>5000</v>
      </c>
      <c r="X96" s="182">
        <v>5000</v>
      </c>
      <c r="Y96" s="182">
        <v>5000</v>
      </c>
      <c r="Z96" s="175"/>
      <c r="AA96" s="175"/>
      <c r="AB96" s="175"/>
      <c r="AC96" s="175"/>
      <c r="AD96" s="175"/>
      <c r="AE96" s="175"/>
      <c r="AF96" s="175"/>
      <c r="AG96" s="175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</row>
    <row r="97" spans="1:86" x14ac:dyDescent="0.25">
      <c r="A97" s="180" t="s">
        <v>71</v>
      </c>
      <c r="B97" s="180" t="s">
        <v>60</v>
      </c>
      <c r="C97" s="180" t="s">
        <v>72</v>
      </c>
      <c r="D97" s="180" t="s">
        <v>62</v>
      </c>
      <c r="E97" s="180" t="s">
        <v>70</v>
      </c>
      <c r="F97" s="180">
        <v>2004</v>
      </c>
      <c r="G97" s="180">
        <v>2029</v>
      </c>
      <c r="H97" s="182">
        <v>1908</v>
      </c>
      <c r="I97" s="180"/>
      <c r="J97" s="180" t="s">
        <v>67</v>
      </c>
      <c r="K97" s="180" t="s">
        <v>68</v>
      </c>
      <c r="L97" s="180"/>
      <c r="M97" s="180"/>
      <c r="N97" s="181"/>
      <c r="O97" s="180"/>
      <c r="P97" s="180"/>
      <c r="Q97" s="182">
        <v>401.40000295639038</v>
      </c>
      <c r="R97" s="182">
        <v>565.00000095367432</v>
      </c>
      <c r="S97" s="182">
        <v>614</v>
      </c>
      <c r="T97" s="182">
        <v>614</v>
      </c>
      <c r="U97" s="182">
        <v>650</v>
      </c>
      <c r="V97" s="182">
        <v>650</v>
      </c>
      <c r="W97" s="182">
        <v>650</v>
      </c>
      <c r="X97" s="182">
        <v>650</v>
      </c>
      <c r="Y97" s="182">
        <v>650</v>
      </c>
      <c r="Z97" s="180"/>
      <c r="AA97" s="180"/>
      <c r="AB97" s="180"/>
      <c r="AC97" s="180"/>
      <c r="AD97" s="180"/>
      <c r="AE97" s="180"/>
      <c r="AF97" s="180"/>
      <c r="AG97" s="180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</row>
    <row r="98" spans="1:86" x14ac:dyDescent="0.25">
      <c r="A98" s="180"/>
      <c r="B98" s="180" t="s">
        <v>60</v>
      </c>
      <c r="C98" s="180" t="s">
        <v>193</v>
      </c>
      <c r="D98" s="180" t="s">
        <v>183</v>
      </c>
      <c r="E98" s="180" t="s">
        <v>70</v>
      </c>
      <c r="F98" s="180">
        <v>2017</v>
      </c>
      <c r="G98" s="180">
        <v>2029</v>
      </c>
      <c r="H98" s="182"/>
      <c r="I98" s="180"/>
      <c r="J98" s="180" t="s">
        <v>67</v>
      </c>
      <c r="K98" s="180" t="s">
        <v>100</v>
      </c>
      <c r="L98" s="180"/>
      <c r="M98" s="180"/>
      <c r="N98" s="181">
        <v>56875000</v>
      </c>
      <c r="O98" s="180"/>
      <c r="P98" s="180"/>
      <c r="Q98" s="182">
        <v>0</v>
      </c>
      <c r="R98" s="182">
        <v>0</v>
      </c>
      <c r="S98" s="182">
        <v>0</v>
      </c>
      <c r="T98" s="182">
        <v>945</v>
      </c>
      <c r="U98" s="182">
        <v>2350</v>
      </c>
      <c r="V98" s="182">
        <v>3000</v>
      </c>
      <c r="W98" s="182">
        <v>3750</v>
      </c>
      <c r="X98" s="182">
        <v>3750</v>
      </c>
      <c r="Y98" s="182">
        <v>3750</v>
      </c>
      <c r="Z98" s="180"/>
      <c r="AA98" s="182"/>
      <c r="AB98" s="180"/>
      <c r="AC98" s="180"/>
      <c r="AD98" s="180"/>
      <c r="AE98" s="180"/>
      <c r="AF98" s="180"/>
      <c r="AG98" s="180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</row>
    <row r="99" spans="1:86" x14ac:dyDescent="0.25">
      <c r="A99" s="180"/>
      <c r="B99" s="180" t="s">
        <v>60</v>
      </c>
      <c r="C99" s="180" t="s">
        <v>192</v>
      </c>
      <c r="D99" s="180" t="s">
        <v>134</v>
      </c>
      <c r="E99" s="180" t="s">
        <v>63</v>
      </c>
      <c r="F99" s="180">
        <v>2019</v>
      </c>
      <c r="G99" s="180"/>
      <c r="H99" s="182"/>
      <c r="I99" s="180"/>
      <c r="J99" s="180" t="s">
        <v>67</v>
      </c>
      <c r="K99" s="180" t="s">
        <v>191</v>
      </c>
      <c r="L99" s="180"/>
      <c r="M99" s="180"/>
      <c r="N99" s="181">
        <v>126300000</v>
      </c>
      <c r="O99" s="180"/>
      <c r="P99" s="180"/>
      <c r="Q99" s="182">
        <v>0</v>
      </c>
      <c r="R99" s="182">
        <v>0</v>
      </c>
      <c r="S99" s="182">
        <v>0</v>
      </c>
      <c r="T99" s="182">
        <v>0</v>
      </c>
      <c r="U99" s="182">
        <v>1380</v>
      </c>
      <c r="V99" s="182">
        <v>1750</v>
      </c>
      <c r="W99" s="182">
        <v>0</v>
      </c>
      <c r="X99" s="182">
        <v>0</v>
      </c>
      <c r="Y99" s="182">
        <v>0</v>
      </c>
      <c r="Z99" s="180" t="s">
        <v>194</v>
      </c>
      <c r="AA99" s="180"/>
      <c r="AB99" s="180"/>
      <c r="AC99" s="180"/>
      <c r="AD99" s="180"/>
      <c r="AE99" s="180"/>
      <c r="AF99" s="180"/>
      <c r="AG99" s="180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</row>
    <row r="100" spans="1:86" x14ac:dyDescent="0.25">
      <c r="A100" s="180"/>
      <c r="B100" s="180" t="s">
        <v>60</v>
      </c>
      <c r="C100" s="180" t="s">
        <v>189</v>
      </c>
      <c r="D100" s="180" t="s">
        <v>190</v>
      </c>
      <c r="E100" s="180" t="s">
        <v>63</v>
      </c>
      <c r="F100" s="180">
        <v>2025</v>
      </c>
      <c r="G100" s="180"/>
      <c r="H100" s="182">
        <v>5000</v>
      </c>
      <c r="I100" s="180"/>
      <c r="J100" s="180" t="s">
        <v>64</v>
      </c>
      <c r="K100" s="180" t="s">
        <v>68</v>
      </c>
      <c r="L100" s="180"/>
      <c r="M100" s="180"/>
      <c r="N100" s="181">
        <v>98000000</v>
      </c>
      <c r="O100" s="180"/>
      <c r="P100" s="180"/>
      <c r="Q100" s="182">
        <v>0</v>
      </c>
      <c r="R100" s="182">
        <v>0</v>
      </c>
      <c r="S100" s="182">
        <v>0</v>
      </c>
      <c r="T100" s="182">
        <v>0</v>
      </c>
      <c r="U100" s="182">
        <v>0</v>
      </c>
      <c r="V100" s="182">
        <v>4000</v>
      </c>
      <c r="W100" s="182">
        <v>5000</v>
      </c>
      <c r="X100" s="182">
        <v>5000</v>
      </c>
      <c r="Y100" s="182">
        <v>5000</v>
      </c>
      <c r="Z100" s="182"/>
      <c r="AA100" s="180"/>
      <c r="AB100" s="180"/>
      <c r="AC100" s="180"/>
      <c r="AD100" s="180"/>
      <c r="AE100" s="180"/>
      <c r="AF100" s="180"/>
      <c r="AG100" s="180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</row>
    <row r="101" spans="1:86" x14ac:dyDescent="0.25">
      <c r="A101" s="175" t="s">
        <v>73</v>
      </c>
      <c r="B101" s="175" t="s">
        <v>60</v>
      </c>
      <c r="C101" s="175" t="s">
        <v>74</v>
      </c>
      <c r="D101" s="175" t="s">
        <v>62</v>
      </c>
      <c r="E101" s="175" t="s">
        <v>63</v>
      </c>
      <c r="F101" s="175">
        <v>1997</v>
      </c>
      <c r="G101" s="175"/>
      <c r="H101" s="179">
        <v>308</v>
      </c>
      <c r="I101" s="175"/>
      <c r="J101" s="175" t="s">
        <v>64</v>
      </c>
      <c r="K101" s="175" t="s">
        <v>65</v>
      </c>
      <c r="L101" s="175"/>
      <c r="M101" s="175"/>
      <c r="N101" s="175"/>
      <c r="O101" s="175"/>
      <c r="P101" s="175"/>
      <c r="Q101" s="179">
        <v>178.10000038146973</v>
      </c>
      <c r="R101" s="179">
        <v>172.69999980926514</v>
      </c>
      <c r="S101" s="179">
        <v>172.16666603088379</v>
      </c>
      <c r="T101" s="179"/>
      <c r="U101" s="179"/>
      <c r="V101" s="179"/>
      <c r="W101" s="179"/>
      <c r="X101" s="179"/>
      <c r="Y101" s="179"/>
      <c r="Z101" s="175"/>
      <c r="AA101" s="175"/>
      <c r="AB101" s="175"/>
      <c r="AC101" s="175"/>
      <c r="AD101" s="175"/>
      <c r="AE101" s="175"/>
      <c r="AF101" s="175"/>
      <c r="AG101" s="175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</row>
    <row r="102" spans="1:86" x14ac:dyDescent="0.25">
      <c r="A102" s="175" t="s">
        <v>75</v>
      </c>
      <c r="B102" s="175" t="s">
        <v>60</v>
      </c>
      <c r="C102" s="175" t="s">
        <v>76</v>
      </c>
      <c r="D102" s="175" t="s">
        <v>62</v>
      </c>
      <c r="E102" s="175" t="s">
        <v>70</v>
      </c>
      <c r="F102" s="175">
        <v>1990</v>
      </c>
      <c r="G102" s="175">
        <v>2015</v>
      </c>
      <c r="H102" s="179">
        <v>1200</v>
      </c>
      <c r="I102" s="175"/>
      <c r="J102" s="175" t="s">
        <v>67</v>
      </c>
      <c r="K102" s="175" t="s">
        <v>68</v>
      </c>
      <c r="L102" s="175"/>
      <c r="M102" s="175"/>
      <c r="N102" s="175"/>
      <c r="O102" s="175"/>
      <c r="P102" s="175"/>
      <c r="Q102" s="179">
        <v>655.60000610351562</v>
      </c>
      <c r="R102" s="179">
        <v>688.60000610351562</v>
      </c>
      <c r="S102" s="179">
        <v>716.43334007263184</v>
      </c>
      <c r="T102" s="179"/>
      <c r="U102" s="179"/>
      <c r="V102" s="179"/>
      <c r="W102" s="179"/>
      <c r="X102" s="179"/>
      <c r="Y102" s="179"/>
      <c r="Z102" s="175"/>
      <c r="AA102" s="175"/>
      <c r="AB102" s="175"/>
      <c r="AC102" s="175"/>
      <c r="AD102" s="175"/>
      <c r="AE102" s="175"/>
      <c r="AF102" s="175"/>
      <c r="AG102" s="175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</row>
    <row r="103" spans="1:86" x14ac:dyDescent="0.25">
      <c r="A103" s="180" t="s">
        <v>77</v>
      </c>
      <c r="B103" s="180" t="s">
        <v>60</v>
      </c>
      <c r="C103" s="180" t="s">
        <v>78</v>
      </c>
      <c r="D103" s="180" t="s">
        <v>62</v>
      </c>
      <c r="E103" s="180" t="s">
        <v>70</v>
      </c>
      <c r="F103" s="180">
        <v>1998</v>
      </c>
      <c r="G103" s="180">
        <v>2023</v>
      </c>
      <c r="H103" s="192">
        <v>11000</v>
      </c>
      <c r="I103" s="180"/>
      <c r="J103" s="180" t="s">
        <v>67</v>
      </c>
      <c r="K103" s="180" t="s">
        <v>68</v>
      </c>
      <c r="L103" s="180"/>
      <c r="M103" s="180"/>
      <c r="N103" s="180"/>
      <c r="O103" s="180"/>
      <c r="P103" s="180"/>
      <c r="Q103" s="182">
        <v>6068.9999847412109</v>
      </c>
      <c r="R103" s="182">
        <v>6319.1999053955078</v>
      </c>
      <c r="S103" s="182">
        <v>6951.433349609375</v>
      </c>
      <c r="T103" s="192">
        <v>9300</v>
      </c>
      <c r="U103" s="192">
        <v>10350</v>
      </c>
      <c r="V103" s="192">
        <v>10350</v>
      </c>
      <c r="W103" s="192">
        <v>10350</v>
      </c>
      <c r="X103" s="192">
        <v>10350</v>
      </c>
      <c r="Y103" s="192">
        <v>10350</v>
      </c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</row>
    <row r="104" spans="1:86" x14ac:dyDescent="0.25">
      <c r="A104" s="175" t="s">
        <v>79</v>
      </c>
      <c r="B104" s="175" t="s">
        <v>60</v>
      </c>
      <c r="C104" s="175" t="s">
        <v>80</v>
      </c>
      <c r="D104" s="175" t="s">
        <v>62</v>
      </c>
      <c r="E104" s="175" t="s">
        <v>63</v>
      </c>
      <c r="F104" s="175">
        <v>2009</v>
      </c>
      <c r="G104" s="175"/>
      <c r="H104" s="179">
        <v>750</v>
      </c>
      <c r="I104" s="175"/>
      <c r="J104" s="175" t="s">
        <v>67</v>
      </c>
      <c r="K104" s="175" t="s">
        <v>68</v>
      </c>
      <c r="L104" s="175"/>
      <c r="M104" s="175"/>
      <c r="N104" s="175"/>
      <c r="O104" s="175"/>
      <c r="P104" s="175"/>
      <c r="Q104" s="179">
        <v>400.90000534057617</v>
      </c>
      <c r="R104" s="179">
        <v>423.60000228881836</v>
      </c>
      <c r="S104" s="179">
        <v>443.79999542236328</v>
      </c>
      <c r="T104" s="179"/>
      <c r="U104" s="179"/>
      <c r="V104" s="179"/>
      <c r="W104" s="179"/>
      <c r="X104" s="179"/>
      <c r="Y104" s="179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</row>
    <row r="105" spans="1:86" x14ac:dyDescent="0.25">
      <c r="A105" s="180" t="s">
        <v>81</v>
      </c>
      <c r="B105" s="180" t="s">
        <v>60</v>
      </c>
      <c r="C105" s="187" t="s">
        <v>213</v>
      </c>
      <c r="D105" s="187" t="s">
        <v>121</v>
      </c>
      <c r="E105" s="187" t="s">
        <v>63</v>
      </c>
      <c r="F105" s="187">
        <v>2020</v>
      </c>
      <c r="G105" s="187">
        <v>2025</v>
      </c>
      <c r="H105" s="188">
        <v>2500</v>
      </c>
      <c r="I105" s="180"/>
      <c r="J105" s="187" t="s">
        <v>64</v>
      </c>
      <c r="K105" s="187" t="s">
        <v>65</v>
      </c>
      <c r="L105" s="180"/>
      <c r="M105" s="180"/>
      <c r="N105" s="199">
        <v>40000000</v>
      </c>
      <c r="O105" s="180"/>
      <c r="P105" s="187" t="s">
        <v>214</v>
      </c>
      <c r="Q105" s="188">
        <v>0</v>
      </c>
      <c r="R105" s="188">
        <v>0</v>
      </c>
      <c r="S105" s="188">
        <v>0</v>
      </c>
      <c r="T105" s="188">
        <v>0</v>
      </c>
      <c r="U105" s="188">
        <v>0</v>
      </c>
      <c r="V105" s="188">
        <v>2500</v>
      </c>
      <c r="W105" s="188">
        <v>2500</v>
      </c>
      <c r="X105" s="188">
        <v>2500</v>
      </c>
      <c r="Y105" s="188">
        <v>2500</v>
      </c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</row>
    <row r="106" spans="1:86" x14ac:dyDescent="0.25">
      <c r="A106" s="180" t="s">
        <v>82</v>
      </c>
      <c r="B106" s="180" t="s">
        <v>60</v>
      </c>
      <c r="C106" s="180" t="s">
        <v>83</v>
      </c>
      <c r="D106" s="180" t="s">
        <v>62</v>
      </c>
      <c r="E106" s="180" t="s">
        <v>63</v>
      </c>
      <c r="F106" s="180">
        <v>2009</v>
      </c>
      <c r="G106" s="180"/>
      <c r="H106" s="182">
        <v>1000</v>
      </c>
      <c r="I106" s="180"/>
      <c r="J106" s="180" t="s">
        <v>67</v>
      </c>
      <c r="K106" s="180" t="s">
        <v>68</v>
      </c>
      <c r="L106" s="180"/>
      <c r="M106" s="180"/>
      <c r="N106" s="180"/>
      <c r="O106" s="180"/>
      <c r="P106" s="180"/>
      <c r="Q106" s="182">
        <v>518.00000190734863</v>
      </c>
      <c r="R106" s="182">
        <v>473.19999313354492</v>
      </c>
      <c r="S106" s="182">
        <v>495.5</v>
      </c>
      <c r="T106" s="182">
        <v>500</v>
      </c>
      <c r="U106" s="182"/>
      <c r="V106" s="182"/>
      <c r="W106" s="182"/>
      <c r="X106" s="182">
        <v>600</v>
      </c>
      <c r="Y106" s="182">
        <v>800</v>
      </c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</row>
    <row r="107" spans="1:86" x14ac:dyDescent="0.25">
      <c r="A107" s="180" t="s">
        <v>84</v>
      </c>
      <c r="B107" s="180" t="s">
        <v>60</v>
      </c>
      <c r="C107" s="180" t="s">
        <v>85</v>
      </c>
      <c r="D107" s="180" t="s">
        <v>62</v>
      </c>
      <c r="E107" s="180" t="s">
        <v>70</v>
      </c>
      <c r="F107" s="180">
        <v>2003</v>
      </c>
      <c r="G107" s="180">
        <v>2023</v>
      </c>
      <c r="H107" s="182">
        <v>1788</v>
      </c>
      <c r="I107" s="180"/>
      <c r="J107" s="180" t="s">
        <v>67</v>
      </c>
      <c r="K107" s="180" t="s">
        <v>68</v>
      </c>
      <c r="L107" s="180"/>
      <c r="M107" s="180"/>
      <c r="N107" s="180"/>
      <c r="O107" s="180"/>
      <c r="P107" s="180"/>
      <c r="Q107" s="182">
        <v>1315.8999996185303</v>
      </c>
      <c r="R107" s="182">
        <v>1352.800009727478</v>
      </c>
      <c r="S107" s="182">
        <v>1323.4333305358887</v>
      </c>
      <c r="T107" s="182">
        <v>1500</v>
      </c>
      <c r="U107" s="182"/>
      <c r="V107" s="182"/>
      <c r="W107" s="182"/>
      <c r="X107" s="182">
        <v>1700</v>
      </c>
      <c r="Y107" s="182">
        <v>1788</v>
      </c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</row>
    <row r="108" spans="1:86" x14ac:dyDescent="0.25">
      <c r="A108" s="180" t="s">
        <v>86</v>
      </c>
      <c r="B108" s="180" t="s">
        <v>60</v>
      </c>
      <c r="C108" s="180" t="s">
        <v>87</v>
      </c>
      <c r="D108" s="180" t="s">
        <v>62</v>
      </c>
      <c r="E108" s="180" t="s">
        <v>63</v>
      </c>
      <c r="F108" s="180">
        <v>2009</v>
      </c>
      <c r="G108" s="180"/>
      <c r="H108" s="182">
        <v>1000</v>
      </c>
      <c r="I108" s="180"/>
      <c r="J108" s="180" t="s">
        <v>67</v>
      </c>
      <c r="K108" s="180" t="s">
        <v>68</v>
      </c>
      <c r="L108" s="180"/>
      <c r="M108" s="180"/>
      <c r="N108" s="180"/>
      <c r="O108" s="180"/>
      <c r="P108" s="180"/>
      <c r="Q108" s="182">
        <v>474.40001354366541</v>
      </c>
      <c r="R108" s="182">
        <v>552.79999542236328</v>
      </c>
      <c r="S108" s="182">
        <v>594.33334992825985</v>
      </c>
      <c r="T108" s="182">
        <v>650</v>
      </c>
      <c r="U108" s="182"/>
      <c r="V108" s="182"/>
      <c r="W108" s="182"/>
      <c r="X108" s="182">
        <v>800</v>
      </c>
      <c r="Y108" s="182">
        <v>800</v>
      </c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</row>
    <row r="109" spans="1:86" x14ac:dyDescent="0.25">
      <c r="A109" s="180" t="s">
        <v>88</v>
      </c>
      <c r="B109" s="180" t="s">
        <v>60</v>
      </c>
      <c r="C109" s="180" t="s">
        <v>89</v>
      </c>
      <c r="D109" s="180" t="s">
        <v>62</v>
      </c>
      <c r="E109" s="180" t="s">
        <v>63</v>
      </c>
      <c r="F109" s="180">
        <v>2005</v>
      </c>
      <c r="G109" s="180"/>
      <c r="H109" s="182">
        <v>100</v>
      </c>
      <c r="I109" s="180"/>
      <c r="J109" s="180" t="s">
        <v>67</v>
      </c>
      <c r="K109" s="180" t="s">
        <v>68</v>
      </c>
      <c r="L109" s="180"/>
      <c r="M109" s="180"/>
      <c r="N109" s="180"/>
      <c r="O109" s="180"/>
      <c r="P109" s="180"/>
      <c r="Q109" s="182"/>
      <c r="R109" s="182"/>
      <c r="S109" s="182"/>
      <c r="T109" s="182">
        <v>80</v>
      </c>
      <c r="U109" s="182"/>
      <c r="V109" s="182"/>
      <c r="W109" s="182"/>
      <c r="X109" s="182">
        <v>100</v>
      </c>
      <c r="Y109" s="182">
        <v>100</v>
      </c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</row>
    <row r="110" spans="1:86" x14ac:dyDescent="0.25">
      <c r="A110" s="180" t="s">
        <v>90</v>
      </c>
      <c r="B110" s="180" t="s">
        <v>60</v>
      </c>
      <c r="C110" s="180" t="s">
        <v>91</v>
      </c>
      <c r="D110" s="180" t="s">
        <v>62</v>
      </c>
      <c r="E110" s="180" t="s">
        <v>70</v>
      </c>
      <c r="F110" s="180">
        <v>2005</v>
      </c>
      <c r="G110" s="180">
        <v>2030</v>
      </c>
      <c r="H110" s="182">
        <v>7500</v>
      </c>
      <c r="I110" s="180"/>
      <c r="J110" s="180" t="s">
        <v>67</v>
      </c>
      <c r="K110" s="180" t="s">
        <v>68</v>
      </c>
      <c r="L110" s="180"/>
      <c r="M110" s="180"/>
      <c r="N110" s="180"/>
      <c r="O110" s="180"/>
      <c r="P110" s="180"/>
      <c r="Q110" s="182">
        <v>4055.7999725341797</v>
      </c>
      <c r="R110" s="182">
        <v>4390.6000366210937</v>
      </c>
      <c r="S110" s="182">
        <v>4568.8000030517578</v>
      </c>
      <c r="T110" s="182">
        <v>4700</v>
      </c>
      <c r="U110" s="182">
        <v>5000</v>
      </c>
      <c r="V110" s="182">
        <v>6000</v>
      </c>
      <c r="W110" s="182">
        <v>7300</v>
      </c>
      <c r="X110" s="182">
        <v>7300</v>
      </c>
      <c r="Y110" s="182">
        <v>7300</v>
      </c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</row>
    <row r="111" spans="1:86" x14ac:dyDescent="0.25">
      <c r="A111" s="175" t="s">
        <v>92</v>
      </c>
      <c r="B111" s="175" t="s">
        <v>60</v>
      </c>
      <c r="C111" s="175" t="s">
        <v>93</v>
      </c>
      <c r="D111" s="175" t="s">
        <v>62</v>
      </c>
      <c r="E111" s="175" t="s">
        <v>63</v>
      </c>
      <c r="F111" s="175">
        <v>1998</v>
      </c>
      <c r="G111" s="175"/>
      <c r="H111" s="179">
        <v>65</v>
      </c>
      <c r="I111" s="175"/>
      <c r="J111" s="175" t="s">
        <v>67</v>
      </c>
      <c r="K111" s="175" t="s">
        <v>68</v>
      </c>
      <c r="L111" s="175"/>
      <c r="M111" s="175"/>
      <c r="N111" s="175"/>
      <c r="O111" s="175"/>
      <c r="P111" s="175"/>
      <c r="Q111" s="179">
        <v>65</v>
      </c>
      <c r="R111" s="179">
        <v>65</v>
      </c>
      <c r="S111" s="179">
        <v>65</v>
      </c>
      <c r="T111" s="179"/>
      <c r="U111" s="179"/>
      <c r="V111" s="179"/>
      <c r="W111" s="179"/>
      <c r="X111" s="179"/>
      <c r="Y111" s="179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</row>
    <row r="112" spans="1:86" x14ac:dyDescent="0.25">
      <c r="A112" s="175" t="s">
        <v>94</v>
      </c>
      <c r="B112" s="175" t="s">
        <v>60</v>
      </c>
      <c r="C112" s="175" t="s">
        <v>95</v>
      </c>
      <c r="D112" s="175" t="s">
        <v>62</v>
      </c>
      <c r="E112" s="175" t="s">
        <v>70</v>
      </c>
      <c r="F112" s="175">
        <v>1998</v>
      </c>
      <c r="G112" s="175">
        <v>2023</v>
      </c>
      <c r="H112" s="179">
        <v>850</v>
      </c>
      <c r="I112" s="175"/>
      <c r="J112" s="175" t="s">
        <v>67</v>
      </c>
      <c r="K112" s="175" t="s">
        <v>68</v>
      </c>
      <c r="L112" s="175"/>
      <c r="M112" s="175"/>
      <c r="N112" s="175"/>
      <c r="O112" s="175"/>
      <c r="P112" s="175"/>
      <c r="Q112" s="179">
        <v>842.69999313354492</v>
      </c>
      <c r="R112" s="179">
        <v>791.30000305175781</v>
      </c>
      <c r="S112" s="179">
        <v>896.36665344238281</v>
      </c>
      <c r="T112" s="179"/>
      <c r="U112" s="179"/>
      <c r="V112" s="179"/>
      <c r="W112" s="179"/>
      <c r="X112" s="179"/>
      <c r="Y112" s="179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</row>
    <row r="113" spans="1:86" x14ac:dyDescent="0.25">
      <c r="A113" s="175" t="s">
        <v>96</v>
      </c>
      <c r="B113" s="175" t="s">
        <v>60</v>
      </c>
      <c r="C113" s="175" t="s">
        <v>97</v>
      </c>
      <c r="D113" s="175" t="s">
        <v>62</v>
      </c>
      <c r="E113" s="175" t="s">
        <v>70</v>
      </c>
      <c r="F113" s="175">
        <v>2010</v>
      </c>
      <c r="G113" s="175">
        <v>2034</v>
      </c>
      <c r="H113" s="179">
        <v>340</v>
      </c>
      <c r="I113" s="175"/>
      <c r="J113" s="175" t="s">
        <v>67</v>
      </c>
      <c r="K113" s="175" t="s">
        <v>68</v>
      </c>
      <c r="L113" s="175"/>
      <c r="M113" s="175"/>
      <c r="N113" s="175"/>
      <c r="O113" s="175"/>
      <c r="P113" s="175"/>
      <c r="Q113" s="179"/>
      <c r="R113" s="179"/>
      <c r="S113" s="179"/>
      <c r="T113" s="179"/>
      <c r="U113" s="179"/>
      <c r="V113" s="179"/>
      <c r="W113" s="179"/>
      <c r="X113" s="179"/>
      <c r="Y113" s="179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</row>
    <row r="114" spans="1:86" x14ac:dyDescent="0.25">
      <c r="A114" s="175" t="s">
        <v>98</v>
      </c>
      <c r="B114" s="175" t="s">
        <v>60</v>
      </c>
      <c r="C114" s="175" t="s">
        <v>99</v>
      </c>
      <c r="D114" s="175" t="s">
        <v>62</v>
      </c>
      <c r="E114" s="175" t="s">
        <v>63</v>
      </c>
      <c r="F114" s="175">
        <v>1996</v>
      </c>
      <c r="G114" s="175"/>
      <c r="H114" s="179">
        <v>350</v>
      </c>
      <c r="I114" s="175"/>
      <c r="J114" s="175" t="s">
        <v>67</v>
      </c>
      <c r="K114" s="175" t="s">
        <v>100</v>
      </c>
      <c r="L114" s="175"/>
      <c r="M114" s="175"/>
      <c r="N114" s="175"/>
      <c r="O114" s="175"/>
      <c r="P114" s="175"/>
      <c r="Q114" s="179">
        <v>280.70000076293945</v>
      </c>
      <c r="R114" s="179">
        <v>347.70000457763672</v>
      </c>
      <c r="S114" s="179">
        <v>311.53333568572998</v>
      </c>
      <c r="T114" s="179"/>
      <c r="U114" s="179"/>
      <c r="V114" s="179"/>
      <c r="W114" s="179"/>
      <c r="X114" s="179"/>
      <c r="Y114" s="179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</row>
    <row r="115" spans="1:86" x14ac:dyDescent="0.25">
      <c r="A115" s="175" t="s">
        <v>101</v>
      </c>
      <c r="B115" s="175" t="s">
        <v>60</v>
      </c>
      <c r="C115" s="175" t="s">
        <v>99</v>
      </c>
      <c r="D115" s="175" t="s">
        <v>62</v>
      </c>
      <c r="E115" s="175" t="s">
        <v>63</v>
      </c>
      <c r="F115" s="175">
        <v>2003</v>
      </c>
      <c r="G115" s="175"/>
      <c r="H115" s="179">
        <v>235</v>
      </c>
      <c r="I115" s="175"/>
      <c r="J115" s="175" t="s">
        <v>67</v>
      </c>
      <c r="K115" s="175" t="s">
        <v>68</v>
      </c>
      <c r="L115" s="175"/>
      <c r="M115" s="175"/>
      <c r="N115" s="175"/>
      <c r="O115" s="175"/>
      <c r="P115" s="175"/>
      <c r="Q115" s="179">
        <v>257.29999577999115</v>
      </c>
      <c r="R115" s="179">
        <v>145.40000081062317</v>
      </c>
      <c r="S115" s="179">
        <v>248.23333287239075</v>
      </c>
      <c r="T115" s="179"/>
      <c r="U115" s="179"/>
      <c r="V115" s="179"/>
      <c r="W115" s="179"/>
      <c r="X115" s="179"/>
      <c r="Y115" s="179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</row>
    <row r="116" spans="1:86" x14ac:dyDescent="0.25">
      <c r="A116" s="175" t="s">
        <v>102</v>
      </c>
      <c r="B116" s="175" t="s">
        <v>60</v>
      </c>
      <c r="C116" s="175" t="s">
        <v>103</v>
      </c>
      <c r="D116" s="175" t="s">
        <v>62</v>
      </c>
      <c r="E116" s="175" t="s">
        <v>70</v>
      </c>
      <c r="F116" s="175">
        <v>1999</v>
      </c>
      <c r="G116" s="175">
        <v>2024</v>
      </c>
      <c r="H116" s="179">
        <v>400</v>
      </c>
      <c r="I116" s="175"/>
      <c r="J116" s="175" t="s">
        <v>67</v>
      </c>
      <c r="K116" s="175" t="s">
        <v>68</v>
      </c>
      <c r="L116" s="175"/>
      <c r="M116" s="175"/>
      <c r="N116" s="175"/>
      <c r="O116" s="175"/>
      <c r="P116" s="175"/>
      <c r="Q116" s="179">
        <v>172.29999828338623</v>
      </c>
      <c r="R116" s="179">
        <v>194.79999876022339</v>
      </c>
      <c r="S116" s="179">
        <v>197.46666574478149</v>
      </c>
      <c r="T116" s="179"/>
      <c r="U116" s="179"/>
      <c r="V116" s="179"/>
      <c r="W116" s="179"/>
      <c r="X116" s="179"/>
      <c r="Y116" s="179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</row>
    <row r="117" spans="1:86" x14ac:dyDescent="0.25">
      <c r="A117" s="175" t="s">
        <v>104</v>
      </c>
      <c r="B117" s="175" t="s">
        <v>60</v>
      </c>
      <c r="C117" s="175" t="s">
        <v>105</v>
      </c>
      <c r="D117" s="175" t="s">
        <v>62</v>
      </c>
      <c r="E117" s="175" t="s">
        <v>63</v>
      </c>
      <c r="F117" s="175">
        <v>1997</v>
      </c>
      <c r="G117" s="175"/>
      <c r="H117" s="179">
        <v>500</v>
      </c>
      <c r="I117" s="175"/>
      <c r="J117" s="175" t="s">
        <v>64</v>
      </c>
      <c r="K117" s="175" t="s">
        <v>65</v>
      </c>
      <c r="L117" s="175"/>
      <c r="M117" s="175"/>
      <c r="N117" s="175"/>
      <c r="O117" s="175"/>
      <c r="P117" s="175"/>
      <c r="Q117" s="179">
        <v>308.90000152587891</v>
      </c>
      <c r="R117" s="179">
        <v>300.39999961853027</v>
      </c>
      <c r="S117" s="179">
        <v>307.59999847412109</v>
      </c>
      <c r="T117" s="179"/>
      <c r="U117" s="179"/>
      <c r="V117" s="179"/>
      <c r="W117" s="179"/>
      <c r="X117" s="179"/>
      <c r="Y117" s="179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</row>
    <row r="118" spans="1:86" x14ac:dyDescent="0.25">
      <c r="A118" s="175" t="s">
        <v>106</v>
      </c>
      <c r="B118" s="175" t="s">
        <v>60</v>
      </c>
      <c r="C118" s="175" t="s">
        <v>107</v>
      </c>
      <c r="D118" s="175" t="s">
        <v>62</v>
      </c>
      <c r="E118" s="175" t="s">
        <v>63</v>
      </c>
      <c r="F118" s="175">
        <v>2006</v>
      </c>
      <c r="G118" s="175"/>
      <c r="H118" s="179">
        <v>3426</v>
      </c>
      <c r="I118" s="175"/>
      <c r="J118" s="175" t="s">
        <v>67</v>
      </c>
      <c r="K118" s="175" t="s">
        <v>68</v>
      </c>
      <c r="L118" s="175"/>
      <c r="M118" s="175"/>
      <c r="N118" s="175"/>
      <c r="O118" s="175"/>
      <c r="P118" s="175"/>
      <c r="Q118" s="179">
        <v>1848.6000137329102</v>
      </c>
      <c r="R118" s="179">
        <v>2855.900016784668</v>
      </c>
      <c r="S118" s="179">
        <v>1949.4000158309937</v>
      </c>
      <c r="T118" s="179"/>
      <c r="U118" s="179"/>
      <c r="V118" s="179"/>
      <c r="W118" s="179"/>
      <c r="X118" s="179"/>
      <c r="Y118" s="179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</row>
    <row r="119" spans="1:86" x14ac:dyDescent="0.25">
      <c r="A119" s="175" t="s">
        <v>108</v>
      </c>
      <c r="B119" s="175" t="s">
        <v>60</v>
      </c>
      <c r="C119" s="175" t="s">
        <v>109</v>
      </c>
      <c r="D119" s="175" t="s">
        <v>62</v>
      </c>
      <c r="E119" s="175" t="s">
        <v>110</v>
      </c>
      <c r="F119" s="175">
        <v>2011</v>
      </c>
      <c r="G119" s="175"/>
      <c r="H119" s="179">
        <v>648</v>
      </c>
      <c r="I119" s="175"/>
      <c r="J119" s="175" t="s">
        <v>67</v>
      </c>
      <c r="K119" s="175" t="s">
        <v>68</v>
      </c>
      <c r="L119" s="175"/>
      <c r="M119" s="175"/>
      <c r="N119" s="175"/>
      <c r="O119" s="175"/>
      <c r="P119" s="175"/>
      <c r="Q119" s="179">
        <v>647.99998474121094</v>
      </c>
      <c r="R119" s="179">
        <v>648</v>
      </c>
      <c r="S119" s="179">
        <v>647.99999237060547</v>
      </c>
      <c r="T119" s="179"/>
      <c r="U119" s="179"/>
      <c r="V119" s="179"/>
      <c r="W119" s="179"/>
      <c r="X119" s="179"/>
      <c r="Y119" s="179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</row>
    <row r="120" spans="1:86" x14ac:dyDescent="0.25">
      <c r="A120" s="175" t="s">
        <v>111</v>
      </c>
      <c r="B120" s="175" t="s">
        <v>60</v>
      </c>
      <c r="C120" s="175" t="s">
        <v>112</v>
      </c>
      <c r="D120" s="175" t="s">
        <v>62</v>
      </c>
      <c r="E120" s="175" t="s">
        <v>63</v>
      </c>
      <c r="F120" s="175">
        <v>1997</v>
      </c>
      <c r="G120" s="175"/>
      <c r="H120" s="179">
        <v>168</v>
      </c>
      <c r="I120" s="175"/>
      <c r="J120" s="175" t="s">
        <v>67</v>
      </c>
      <c r="K120" s="175" t="s">
        <v>68</v>
      </c>
      <c r="L120" s="175"/>
      <c r="M120" s="175"/>
      <c r="N120" s="175"/>
      <c r="O120" s="175"/>
      <c r="P120" s="175"/>
      <c r="Q120" s="179">
        <v>47.999999523162842</v>
      </c>
      <c r="R120" s="179">
        <v>51.199999570846558</v>
      </c>
      <c r="S120" s="179">
        <v>51.266666412353516</v>
      </c>
      <c r="T120" s="179"/>
      <c r="U120" s="179"/>
      <c r="V120" s="179"/>
      <c r="W120" s="179"/>
      <c r="X120" s="179"/>
      <c r="Y120" s="179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</row>
    <row r="121" spans="1:86" x14ac:dyDescent="0.25">
      <c r="A121" s="175" t="s">
        <v>113</v>
      </c>
      <c r="B121" s="175" t="s">
        <v>60</v>
      </c>
      <c r="C121" s="175" t="s">
        <v>114</v>
      </c>
      <c r="D121" s="175" t="s">
        <v>62</v>
      </c>
      <c r="E121" s="175" t="s">
        <v>70</v>
      </c>
      <c r="F121" s="175">
        <v>2000</v>
      </c>
      <c r="G121" s="175">
        <v>2025</v>
      </c>
      <c r="H121" s="179">
        <v>640</v>
      </c>
      <c r="I121" s="175"/>
      <c r="J121" s="175" t="s">
        <v>67</v>
      </c>
      <c r="K121" s="175" t="s">
        <v>100</v>
      </c>
      <c r="L121" s="175"/>
      <c r="M121" s="175"/>
      <c r="N121" s="175"/>
      <c r="O121" s="175"/>
      <c r="P121" s="175"/>
      <c r="Q121" s="179">
        <v>488.39999294281006</v>
      </c>
      <c r="R121" s="179">
        <v>544.39999580383301</v>
      </c>
      <c r="S121" s="179">
        <v>559.49999618530273</v>
      </c>
      <c r="T121" s="179"/>
      <c r="U121" s="179"/>
      <c r="V121" s="179"/>
      <c r="W121" s="179"/>
      <c r="X121" s="179"/>
      <c r="Y121" s="179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</row>
    <row r="122" spans="1:86" x14ac:dyDescent="0.25">
      <c r="A122" s="175" t="s">
        <v>115</v>
      </c>
      <c r="B122" s="175" t="s">
        <v>60</v>
      </c>
      <c r="C122" s="175" t="s">
        <v>114</v>
      </c>
      <c r="D122" s="175" t="s">
        <v>62</v>
      </c>
      <c r="E122" s="175" t="s">
        <v>70</v>
      </c>
      <c r="F122" s="175">
        <v>2000</v>
      </c>
      <c r="G122" s="175">
        <v>2025</v>
      </c>
      <c r="H122" s="179">
        <v>960</v>
      </c>
      <c r="I122" s="175"/>
      <c r="J122" s="175" t="s">
        <v>67</v>
      </c>
      <c r="K122" s="175" t="s">
        <v>68</v>
      </c>
      <c r="L122" s="175"/>
      <c r="M122" s="175"/>
      <c r="N122" s="175"/>
      <c r="O122" s="175"/>
      <c r="P122" s="175"/>
      <c r="Q122" s="179">
        <v>719.9000004529953</v>
      </c>
      <c r="R122" s="179">
        <v>738.80000598728657</v>
      </c>
      <c r="S122" s="179">
        <v>898.1333235502243</v>
      </c>
      <c r="T122" s="179"/>
      <c r="U122" s="179"/>
      <c r="V122" s="179"/>
      <c r="W122" s="179"/>
      <c r="X122" s="179"/>
      <c r="Y122" s="179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</row>
    <row r="123" spans="1:86" x14ac:dyDescent="0.25">
      <c r="A123" s="180" t="s">
        <v>116</v>
      </c>
      <c r="B123" s="180" t="s">
        <v>60</v>
      </c>
      <c r="C123" s="180" t="s">
        <v>117</v>
      </c>
      <c r="D123" s="180" t="s">
        <v>62</v>
      </c>
      <c r="E123" s="180" t="s">
        <v>63</v>
      </c>
      <c r="F123" s="180">
        <v>2006</v>
      </c>
      <c r="G123" s="180"/>
      <c r="H123" s="192">
        <v>1520</v>
      </c>
      <c r="I123" s="180"/>
      <c r="J123" s="180" t="s">
        <v>67</v>
      </c>
      <c r="K123" s="180" t="s">
        <v>68</v>
      </c>
      <c r="L123" s="180"/>
      <c r="M123" s="180"/>
      <c r="N123" s="180"/>
      <c r="O123" s="180"/>
      <c r="P123" s="180"/>
      <c r="Q123" s="182">
        <v>221.39999938011169</v>
      </c>
      <c r="R123" s="182">
        <v>124.7000013589859</v>
      </c>
      <c r="S123" s="182">
        <v>165.86666712909937</v>
      </c>
      <c r="T123" s="192">
        <v>500</v>
      </c>
      <c r="U123" s="192">
        <v>850</v>
      </c>
      <c r="V123" s="192">
        <v>850</v>
      </c>
      <c r="W123" s="192">
        <v>850</v>
      </c>
      <c r="X123" s="192">
        <v>850</v>
      </c>
      <c r="Y123" s="192">
        <v>850</v>
      </c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</row>
    <row r="124" spans="1:86" x14ac:dyDescent="0.25">
      <c r="A124" s="175" t="s">
        <v>218</v>
      </c>
      <c r="B124" s="175" t="s">
        <v>60</v>
      </c>
      <c r="C124" s="175" t="s">
        <v>235</v>
      </c>
      <c r="D124" s="175" t="s">
        <v>62</v>
      </c>
      <c r="E124" s="175" t="s">
        <v>63</v>
      </c>
      <c r="F124" s="175">
        <v>1997</v>
      </c>
      <c r="G124" s="175"/>
      <c r="H124" s="179">
        <v>476</v>
      </c>
      <c r="I124" s="175"/>
      <c r="J124" s="175" t="s">
        <v>64</v>
      </c>
      <c r="K124" s="175" t="s">
        <v>65</v>
      </c>
      <c r="L124" s="175"/>
      <c r="M124" s="175"/>
      <c r="N124" s="175"/>
      <c r="O124" s="175"/>
      <c r="P124" s="175"/>
      <c r="Q124" s="179">
        <v>335.49999809265137</v>
      </c>
      <c r="R124" s="179">
        <v>345.60000038146973</v>
      </c>
      <c r="S124" s="179">
        <v>340.0333309173584</v>
      </c>
      <c r="T124" s="179"/>
      <c r="U124" s="179"/>
      <c r="V124" s="179"/>
      <c r="W124" s="179"/>
      <c r="X124" s="179"/>
      <c r="Y124" s="179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</row>
    <row r="125" spans="1:86" x14ac:dyDescent="0.25">
      <c r="A125" s="175" t="s">
        <v>219</v>
      </c>
      <c r="B125" s="175" t="s">
        <v>60</v>
      </c>
      <c r="C125" s="175" t="s">
        <v>236</v>
      </c>
      <c r="D125" s="175" t="s">
        <v>62</v>
      </c>
      <c r="E125" s="175" t="s">
        <v>63</v>
      </c>
      <c r="F125" s="175">
        <v>2005</v>
      </c>
      <c r="G125" s="175"/>
      <c r="H125" s="179">
        <v>300</v>
      </c>
      <c r="I125" s="175"/>
      <c r="J125" s="175" t="s">
        <v>67</v>
      </c>
      <c r="K125" s="175" t="s">
        <v>68</v>
      </c>
      <c r="L125" s="175"/>
      <c r="M125" s="175"/>
      <c r="N125" s="175"/>
      <c r="O125" s="175"/>
      <c r="P125" s="175"/>
      <c r="Q125" s="179">
        <v>46.999999523162842</v>
      </c>
      <c r="R125" s="179">
        <v>45.5</v>
      </c>
      <c r="S125" s="179">
        <v>45.800000190734863</v>
      </c>
      <c r="T125" s="179"/>
      <c r="U125" s="179"/>
      <c r="V125" s="179"/>
      <c r="W125" s="179"/>
      <c r="X125" s="179"/>
      <c r="Y125" s="179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</row>
    <row r="126" spans="1:86" x14ac:dyDescent="0.25">
      <c r="A126" s="175" t="s">
        <v>118</v>
      </c>
      <c r="B126" s="175" t="s">
        <v>60</v>
      </c>
      <c r="C126" s="175" t="s">
        <v>119</v>
      </c>
      <c r="D126" s="175" t="s">
        <v>62</v>
      </c>
      <c r="E126" s="175" t="s">
        <v>63</v>
      </c>
      <c r="F126" s="175">
        <v>1997</v>
      </c>
      <c r="G126" s="175"/>
      <c r="H126" s="179">
        <v>269</v>
      </c>
      <c r="I126" s="175"/>
      <c r="J126" s="175" t="s">
        <v>67</v>
      </c>
      <c r="K126" s="175" t="s">
        <v>100</v>
      </c>
      <c r="L126" s="175"/>
      <c r="M126" s="175"/>
      <c r="N126" s="175"/>
      <c r="O126" s="175"/>
      <c r="P126" s="175"/>
      <c r="Q126" s="179">
        <v>258.59999847412109</v>
      </c>
      <c r="R126" s="179">
        <v>208.89999771118164</v>
      </c>
      <c r="S126" s="179">
        <v>117.1999979019165</v>
      </c>
      <c r="T126" s="179"/>
      <c r="U126" s="179"/>
      <c r="V126" s="179"/>
      <c r="W126" s="179"/>
      <c r="X126" s="179"/>
      <c r="Y126" s="179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</row>
    <row r="127" spans="1:86" x14ac:dyDescent="0.25">
      <c r="A127" s="175" t="s">
        <v>120</v>
      </c>
      <c r="B127" s="175" t="s">
        <v>60</v>
      </c>
      <c r="C127" s="175" t="s">
        <v>119</v>
      </c>
      <c r="D127" s="175" t="s">
        <v>62</v>
      </c>
      <c r="E127" s="175" t="s">
        <v>63</v>
      </c>
      <c r="F127" s="175">
        <v>1997</v>
      </c>
      <c r="G127" s="175"/>
      <c r="H127" s="179">
        <v>179</v>
      </c>
      <c r="I127" s="175"/>
      <c r="J127" s="175" t="s">
        <v>64</v>
      </c>
      <c r="K127" s="175" t="s">
        <v>65</v>
      </c>
      <c r="L127" s="175"/>
      <c r="M127" s="175"/>
      <c r="N127" s="175"/>
      <c r="O127" s="175"/>
      <c r="P127" s="175"/>
      <c r="Q127" s="179">
        <v>49.79999977350235</v>
      </c>
      <c r="R127" s="179">
        <v>156.39999866485596</v>
      </c>
      <c r="S127" s="179">
        <v>229.36666584014893</v>
      </c>
      <c r="T127" s="179"/>
      <c r="U127" s="179"/>
      <c r="V127" s="179"/>
      <c r="W127" s="179"/>
      <c r="X127" s="179"/>
      <c r="Y127" s="179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</row>
    <row r="128" spans="1:86" x14ac:dyDescent="0.25">
      <c r="A128" s="175" t="s">
        <v>122</v>
      </c>
      <c r="B128" s="175" t="s">
        <v>60</v>
      </c>
      <c r="C128" s="175" t="s">
        <v>123</v>
      </c>
      <c r="D128" s="175" t="s">
        <v>121</v>
      </c>
      <c r="E128" s="175" t="s">
        <v>63</v>
      </c>
      <c r="F128" s="175">
        <v>2015</v>
      </c>
      <c r="G128" s="175"/>
      <c r="H128" s="179">
        <v>196</v>
      </c>
      <c r="I128" s="175"/>
      <c r="J128" s="175" t="s">
        <v>67</v>
      </c>
      <c r="K128" s="175" t="s">
        <v>68</v>
      </c>
      <c r="L128" s="175"/>
      <c r="M128" s="175"/>
      <c r="N128" s="175"/>
      <c r="O128" s="175"/>
      <c r="P128" s="175"/>
      <c r="Q128" s="179"/>
      <c r="R128" s="179"/>
      <c r="S128" s="179"/>
      <c r="T128" s="179"/>
      <c r="U128" s="179"/>
      <c r="V128" s="179"/>
      <c r="W128" s="179"/>
      <c r="X128" s="179"/>
      <c r="Y128" s="179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</row>
    <row r="129" spans="1:86" x14ac:dyDescent="0.25">
      <c r="A129" s="180" t="s">
        <v>124</v>
      </c>
      <c r="B129" s="180" t="s">
        <v>60</v>
      </c>
      <c r="C129" s="180" t="s">
        <v>125</v>
      </c>
      <c r="D129" s="180" t="s">
        <v>121</v>
      </c>
      <c r="E129" s="180" t="s">
        <v>63</v>
      </c>
      <c r="F129" s="180">
        <v>2020</v>
      </c>
      <c r="G129" s="180"/>
      <c r="H129" s="185">
        <v>1200</v>
      </c>
      <c r="I129" s="180"/>
      <c r="J129" s="180" t="s">
        <v>67</v>
      </c>
      <c r="K129" s="180" t="s">
        <v>68</v>
      </c>
      <c r="L129" s="180"/>
      <c r="M129" s="180"/>
      <c r="N129" s="184">
        <v>5000000</v>
      </c>
      <c r="O129" s="180"/>
      <c r="P129" s="183" t="s">
        <v>195</v>
      </c>
      <c r="Q129" s="182">
        <v>0</v>
      </c>
      <c r="R129" s="182">
        <v>0</v>
      </c>
      <c r="S129" s="182">
        <v>0</v>
      </c>
      <c r="T129" s="182">
        <v>0</v>
      </c>
      <c r="U129" s="182"/>
      <c r="V129" s="182"/>
      <c r="W129" s="182"/>
      <c r="X129" s="182">
        <v>800</v>
      </c>
      <c r="Y129" s="182">
        <v>1200</v>
      </c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</row>
    <row r="130" spans="1:86" x14ac:dyDescent="0.25">
      <c r="A130" s="180" t="s">
        <v>126</v>
      </c>
      <c r="B130" s="180" t="s">
        <v>60</v>
      </c>
      <c r="C130" s="180" t="s">
        <v>127</v>
      </c>
      <c r="D130" s="180" t="s">
        <v>121</v>
      </c>
      <c r="E130" s="180" t="s">
        <v>63</v>
      </c>
      <c r="F130" s="180">
        <v>2025</v>
      </c>
      <c r="G130" s="180"/>
      <c r="H130" s="182">
        <v>4400</v>
      </c>
      <c r="I130" s="180"/>
      <c r="J130" s="180" t="s">
        <v>67</v>
      </c>
      <c r="K130" s="180" t="s">
        <v>68</v>
      </c>
      <c r="L130" s="180"/>
      <c r="M130" s="180"/>
      <c r="N130" s="180"/>
      <c r="O130" s="180"/>
      <c r="P130" s="180"/>
      <c r="Q130" s="182"/>
      <c r="R130" s="182"/>
      <c r="S130" s="182"/>
      <c r="T130" s="182"/>
      <c r="U130" s="182"/>
      <c r="V130" s="182">
        <v>250</v>
      </c>
      <c r="W130" s="182">
        <v>250</v>
      </c>
      <c r="X130" s="182">
        <v>250</v>
      </c>
      <c r="Y130" s="182">
        <v>250</v>
      </c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</row>
    <row r="131" spans="1:86" x14ac:dyDescent="0.25">
      <c r="A131" s="175" t="s">
        <v>128</v>
      </c>
      <c r="B131" s="175" t="s">
        <v>60</v>
      </c>
      <c r="C131" s="175" t="s">
        <v>129</v>
      </c>
      <c r="D131" s="175" t="s">
        <v>121</v>
      </c>
      <c r="E131" s="175" t="s">
        <v>63</v>
      </c>
      <c r="F131" s="175">
        <v>2025</v>
      </c>
      <c r="G131" s="175"/>
      <c r="H131" s="179">
        <v>1343</v>
      </c>
      <c r="I131" s="175"/>
      <c r="J131" s="175" t="s">
        <v>67</v>
      </c>
      <c r="K131" s="175" t="s">
        <v>68</v>
      </c>
      <c r="L131" s="175"/>
      <c r="M131" s="175"/>
      <c r="N131" s="175"/>
      <c r="O131" s="175"/>
      <c r="P131" s="175"/>
      <c r="Q131" s="179"/>
      <c r="R131" s="179"/>
      <c r="S131" s="179"/>
      <c r="T131" s="179"/>
      <c r="U131" s="179"/>
      <c r="V131" s="179"/>
      <c r="W131" s="179"/>
      <c r="X131" s="179"/>
      <c r="Y131" s="179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  <c r="BF131" s="37"/>
      <c r="BG131" s="37"/>
      <c r="BH131" s="37"/>
      <c r="BI131" s="37"/>
      <c r="BJ131" s="37"/>
      <c r="BK131" s="37"/>
      <c r="BL131" s="37"/>
      <c r="BM131" s="37"/>
      <c r="BN131" s="37"/>
      <c r="BO131" s="37"/>
      <c r="BP131" s="37"/>
      <c r="BQ131" s="37"/>
      <c r="BR131" s="37"/>
      <c r="BS131" s="37"/>
      <c r="BT131" s="37"/>
      <c r="BU131" s="37"/>
      <c r="BV131" s="37"/>
      <c r="BW131" s="37"/>
      <c r="BX131" s="37"/>
      <c r="BY131" s="37"/>
      <c r="BZ131" s="37"/>
      <c r="CA131" s="37"/>
      <c r="CB131" s="37"/>
      <c r="CC131" s="37"/>
      <c r="CD131" s="37"/>
      <c r="CE131" s="37"/>
      <c r="CF131" s="37"/>
      <c r="CG131" s="37"/>
      <c r="CH131" s="37"/>
    </row>
    <row r="132" spans="1:86" x14ac:dyDescent="0.25">
      <c r="A132" s="175" t="s">
        <v>130</v>
      </c>
      <c r="B132" s="175" t="s">
        <v>60</v>
      </c>
      <c r="C132" s="175" t="s">
        <v>103</v>
      </c>
      <c r="D132" s="175" t="s">
        <v>121</v>
      </c>
      <c r="E132" s="175" t="s">
        <v>63</v>
      </c>
      <c r="F132" s="175">
        <v>2015</v>
      </c>
      <c r="G132" s="175"/>
      <c r="H132" s="179">
        <v>3000</v>
      </c>
      <c r="I132" s="175"/>
      <c r="J132" s="175" t="s">
        <v>67</v>
      </c>
      <c r="K132" s="175" t="s">
        <v>68</v>
      </c>
      <c r="L132" s="175"/>
      <c r="M132" s="175"/>
      <c r="N132" s="175"/>
      <c r="O132" s="175"/>
      <c r="P132" s="175"/>
      <c r="Q132" s="179"/>
      <c r="R132" s="179"/>
      <c r="S132" s="179"/>
      <c r="T132" s="179"/>
      <c r="U132" s="179"/>
      <c r="V132" s="179"/>
      <c r="W132" s="179"/>
      <c r="X132" s="179"/>
      <c r="Y132" s="179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</row>
    <row r="133" spans="1:86" x14ac:dyDescent="0.25">
      <c r="A133" s="175" t="s">
        <v>131</v>
      </c>
      <c r="B133" s="175" t="s">
        <v>60</v>
      </c>
      <c r="C133" s="175" t="s">
        <v>132</v>
      </c>
      <c r="D133" s="175" t="s">
        <v>121</v>
      </c>
      <c r="E133" s="175" t="s">
        <v>63</v>
      </c>
      <c r="F133" s="175">
        <v>2020</v>
      </c>
      <c r="G133" s="175"/>
      <c r="H133" s="179">
        <v>59</v>
      </c>
      <c r="I133" s="175"/>
      <c r="J133" s="175" t="s">
        <v>67</v>
      </c>
      <c r="K133" s="175" t="s">
        <v>68</v>
      </c>
      <c r="L133" s="175"/>
      <c r="M133" s="175"/>
      <c r="N133" s="175"/>
      <c r="O133" s="175"/>
      <c r="P133" s="175"/>
      <c r="Q133" s="179"/>
      <c r="R133" s="179"/>
      <c r="S133" s="179"/>
      <c r="T133" s="179"/>
      <c r="U133" s="179"/>
      <c r="V133" s="179"/>
      <c r="W133" s="179"/>
      <c r="X133" s="179"/>
      <c r="Y133" s="179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7"/>
      <c r="BK133" s="37"/>
      <c r="BL133" s="37"/>
      <c r="BM133" s="37"/>
      <c r="BN133" s="37"/>
      <c r="BO133" s="37"/>
      <c r="BP133" s="37"/>
      <c r="BQ133" s="37"/>
      <c r="BR133" s="37"/>
      <c r="BS133" s="37"/>
      <c r="BT133" s="37"/>
      <c r="BU133" s="37"/>
      <c r="BV133" s="37"/>
      <c r="BW133" s="37"/>
      <c r="BX133" s="37"/>
      <c r="BY133" s="37"/>
      <c r="BZ133" s="37"/>
      <c r="CA133" s="37"/>
      <c r="CB133" s="37"/>
      <c r="CC133" s="37"/>
      <c r="CD133" s="37"/>
      <c r="CE133" s="37"/>
      <c r="CF133" s="37"/>
      <c r="CG133" s="37"/>
      <c r="CH133" s="37"/>
    </row>
    <row r="134" spans="1:86" x14ac:dyDescent="0.25">
      <c r="A134" s="180" t="s">
        <v>133</v>
      </c>
      <c r="B134" s="180" t="s">
        <v>60</v>
      </c>
      <c r="C134" s="180" t="s">
        <v>241</v>
      </c>
      <c r="D134" s="180" t="s">
        <v>134</v>
      </c>
      <c r="E134" s="180" t="s">
        <v>63</v>
      </c>
      <c r="F134" s="180">
        <v>2015</v>
      </c>
      <c r="G134" s="180"/>
      <c r="H134" s="182">
        <v>3314</v>
      </c>
      <c r="I134" s="180"/>
      <c r="J134" s="180" t="s">
        <v>67</v>
      </c>
      <c r="K134" s="180" t="s">
        <v>68</v>
      </c>
      <c r="L134" s="180"/>
      <c r="M134" s="180"/>
      <c r="N134" s="182">
        <v>29500000</v>
      </c>
      <c r="O134" s="180" t="s">
        <v>197</v>
      </c>
      <c r="P134" s="180"/>
      <c r="Q134" s="182">
        <v>0</v>
      </c>
      <c r="R134" s="182">
        <v>0</v>
      </c>
      <c r="S134" s="182">
        <v>0</v>
      </c>
      <c r="T134" s="182">
        <v>0</v>
      </c>
      <c r="U134" s="182">
        <v>3314</v>
      </c>
      <c r="V134" s="182">
        <v>3314</v>
      </c>
      <c r="W134" s="182">
        <v>3314</v>
      </c>
      <c r="X134" s="182">
        <v>3314</v>
      </c>
      <c r="Y134" s="182">
        <v>3314</v>
      </c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</row>
    <row r="135" spans="1:86" x14ac:dyDescent="0.25">
      <c r="A135" s="180" t="s">
        <v>135</v>
      </c>
      <c r="B135" s="180" t="s">
        <v>60</v>
      </c>
      <c r="C135" s="180" t="s">
        <v>136</v>
      </c>
      <c r="D135" s="180" t="s">
        <v>183</v>
      </c>
      <c r="E135" s="180" t="s">
        <v>63</v>
      </c>
      <c r="F135" s="180">
        <v>2015</v>
      </c>
      <c r="G135" s="180"/>
      <c r="H135" s="182">
        <v>300</v>
      </c>
      <c r="I135" s="180"/>
      <c r="J135" s="180" t="s">
        <v>67</v>
      </c>
      <c r="K135" s="180" t="s">
        <v>68</v>
      </c>
      <c r="L135" s="180"/>
      <c r="M135" s="180"/>
      <c r="N135" s="186">
        <v>8000000</v>
      </c>
      <c r="O135" s="180"/>
      <c r="P135" s="180"/>
      <c r="Q135" s="182"/>
      <c r="R135" s="182"/>
      <c r="S135" s="182"/>
      <c r="T135" s="182">
        <v>0</v>
      </c>
      <c r="U135" s="182"/>
      <c r="V135" s="182"/>
      <c r="W135" s="182"/>
      <c r="X135" s="182">
        <v>300</v>
      </c>
      <c r="Y135" s="182">
        <v>300</v>
      </c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7"/>
      <c r="BL135" s="37"/>
      <c r="BM135" s="37"/>
      <c r="BN135" s="37"/>
      <c r="BO135" s="37"/>
      <c r="BP135" s="37"/>
      <c r="BQ135" s="37"/>
      <c r="BR135" s="37"/>
      <c r="BS135" s="37"/>
      <c r="BT135" s="37"/>
      <c r="BU135" s="37"/>
      <c r="BV135" s="37"/>
      <c r="BW135" s="37"/>
      <c r="BX135" s="37"/>
      <c r="BY135" s="37"/>
      <c r="BZ135" s="37"/>
      <c r="CA135" s="37"/>
      <c r="CB135" s="37"/>
      <c r="CC135" s="37"/>
      <c r="CD135" s="37"/>
      <c r="CE135" s="37"/>
      <c r="CF135" s="37"/>
      <c r="CG135" s="37"/>
      <c r="CH135" s="37"/>
    </row>
    <row r="136" spans="1:86" x14ac:dyDescent="0.25">
      <c r="A136" s="175" t="s">
        <v>137</v>
      </c>
      <c r="B136" s="175" t="s">
        <v>60</v>
      </c>
      <c r="C136" s="175" t="s">
        <v>138</v>
      </c>
      <c r="D136" s="175" t="s">
        <v>134</v>
      </c>
      <c r="E136" s="175" t="s">
        <v>63</v>
      </c>
      <c r="F136" s="175">
        <v>2015</v>
      </c>
      <c r="G136" s="175"/>
      <c r="H136" s="179">
        <v>3489</v>
      </c>
      <c r="I136" s="175"/>
      <c r="J136" s="175" t="s">
        <v>67</v>
      </c>
      <c r="K136" s="175" t="s">
        <v>68</v>
      </c>
      <c r="L136" s="175"/>
      <c r="M136" s="175"/>
      <c r="N136" s="175"/>
      <c r="O136" s="175"/>
      <c r="P136" s="175"/>
      <c r="Q136" s="179"/>
      <c r="R136" s="179"/>
      <c r="S136" s="179"/>
      <c r="T136" s="179"/>
      <c r="U136" s="179"/>
      <c r="V136" s="179"/>
      <c r="W136" s="179"/>
      <c r="X136" s="179"/>
      <c r="Y136" s="179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</row>
    <row r="137" spans="1:86" x14ac:dyDescent="0.25">
      <c r="A137" s="175" t="s">
        <v>140</v>
      </c>
      <c r="B137" s="175" t="s">
        <v>60</v>
      </c>
      <c r="C137" s="175" t="s">
        <v>141</v>
      </c>
      <c r="D137" s="175" t="s">
        <v>139</v>
      </c>
      <c r="E137" s="175" t="s">
        <v>63</v>
      </c>
      <c r="F137" s="175">
        <v>2015</v>
      </c>
      <c r="G137" s="175"/>
      <c r="H137" s="179">
        <v>582</v>
      </c>
      <c r="I137" s="175"/>
      <c r="J137" s="175" t="s">
        <v>67</v>
      </c>
      <c r="K137" s="175" t="s">
        <v>68</v>
      </c>
      <c r="L137" s="175"/>
      <c r="M137" s="175"/>
      <c r="N137" s="175"/>
      <c r="O137" s="175"/>
      <c r="P137" s="175"/>
      <c r="Q137" s="179"/>
      <c r="R137" s="179"/>
      <c r="S137" s="179"/>
      <c r="T137" s="179">
        <v>307.76160000000004</v>
      </c>
      <c r="U137" s="179">
        <v>393.58437011276692</v>
      </c>
      <c r="V137" s="179">
        <v>422.61742651366006</v>
      </c>
      <c r="W137" s="179">
        <v>440.56471817107439</v>
      </c>
      <c r="X137" s="179">
        <v>453.58996243553918</v>
      </c>
      <c r="Y137" s="179">
        <v>463.8198628360758</v>
      </c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  <c r="BF137" s="37"/>
      <c r="BG137" s="37"/>
      <c r="BH137" s="37"/>
      <c r="BI137" s="37"/>
      <c r="BJ137" s="37"/>
      <c r="BK137" s="37"/>
      <c r="BL137" s="37"/>
      <c r="BM137" s="37"/>
      <c r="BN137" s="37"/>
      <c r="BO137" s="37"/>
      <c r="BP137" s="37"/>
      <c r="BQ137" s="37"/>
      <c r="BR137" s="37"/>
      <c r="BS137" s="37"/>
      <c r="BT137" s="37"/>
      <c r="BU137" s="37"/>
      <c r="BV137" s="37"/>
      <c r="BW137" s="37"/>
      <c r="BX137" s="37"/>
      <c r="BY137" s="37"/>
      <c r="BZ137" s="37"/>
      <c r="CA137" s="37"/>
      <c r="CB137" s="37"/>
      <c r="CC137" s="37"/>
      <c r="CD137" s="37"/>
      <c r="CE137" s="37"/>
      <c r="CF137" s="37"/>
      <c r="CG137" s="37"/>
      <c r="CH137" s="37"/>
    </row>
    <row r="138" spans="1:86" x14ac:dyDescent="0.25">
      <c r="A138" s="180" t="s">
        <v>142</v>
      </c>
      <c r="B138" s="180" t="s">
        <v>60</v>
      </c>
      <c r="C138" s="180" t="s">
        <v>143</v>
      </c>
      <c r="D138" s="180" t="s">
        <v>139</v>
      </c>
      <c r="E138" s="180" t="s">
        <v>63</v>
      </c>
      <c r="F138" s="180">
        <v>2020</v>
      </c>
      <c r="G138" s="180"/>
      <c r="H138" s="182">
        <v>200</v>
      </c>
      <c r="I138" s="180"/>
      <c r="J138" s="180" t="s">
        <v>67</v>
      </c>
      <c r="K138" s="180" t="s">
        <v>68</v>
      </c>
      <c r="L138" s="180"/>
      <c r="M138" s="180"/>
      <c r="N138" s="182">
        <v>3000000</v>
      </c>
      <c r="O138" s="180"/>
      <c r="P138" s="180"/>
      <c r="Q138" s="182"/>
      <c r="R138" s="182"/>
      <c r="S138" s="182"/>
      <c r="T138" s="182">
        <v>0</v>
      </c>
      <c r="U138" s="182">
        <v>158.64000000000001</v>
      </c>
      <c r="V138" s="182">
        <v>202.87854129524069</v>
      </c>
      <c r="W138" s="182">
        <v>217.84403428539179</v>
      </c>
      <c r="X138" s="182">
        <v>150</v>
      </c>
      <c r="Y138" s="182">
        <v>200</v>
      </c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</row>
    <row r="139" spans="1:86" x14ac:dyDescent="0.25">
      <c r="A139" s="175" t="s">
        <v>144</v>
      </c>
      <c r="B139" s="175" t="s">
        <v>60</v>
      </c>
      <c r="C139" s="175" t="s">
        <v>145</v>
      </c>
      <c r="D139" s="175" t="s">
        <v>139</v>
      </c>
      <c r="E139" s="175" t="s">
        <v>63</v>
      </c>
      <c r="F139" s="175">
        <v>2015</v>
      </c>
      <c r="G139" s="175"/>
      <c r="H139" s="179">
        <v>600</v>
      </c>
      <c r="I139" s="175"/>
      <c r="J139" s="175" t="s">
        <v>67</v>
      </c>
      <c r="K139" s="175" t="s">
        <v>68</v>
      </c>
      <c r="L139" s="175"/>
      <c r="M139" s="175"/>
      <c r="N139" s="175"/>
      <c r="O139" s="175"/>
      <c r="P139" s="175"/>
      <c r="Q139" s="179"/>
      <c r="R139" s="179"/>
      <c r="S139" s="179"/>
      <c r="T139" s="179">
        <v>317.28000000000003</v>
      </c>
      <c r="U139" s="179">
        <v>405.75708259048139</v>
      </c>
      <c r="V139" s="179">
        <v>435.68806857078357</v>
      </c>
      <c r="W139" s="179">
        <v>454.1904311042004</v>
      </c>
      <c r="X139" s="179">
        <v>467.61851797478266</v>
      </c>
      <c r="Y139" s="179">
        <v>478.1648070475008</v>
      </c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  <c r="BF139" s="37"/>
      <c r="BG139" s="37"/>
      <c r="BH139" s="37"/>
      <c r="BI139" s="37"/>
      <c r="BJ139" s="37"/>
      <c r="BK139" s="37"/>
      <c r="BL139" s="37"/>
      <c r="BM139" s="37"/>
      <c r="BN139" s="37"/>
      <c r="BO139" s="37"/>
      <c r="BP139" s="37"/>
      <c r="BQ139" s="37"/>
      <c r="BR139" s="37"/>
      <c r="BS139" s="37"/>
      <c r="BT139" s="37"/>
      <c r="BU139" s="37"/>
      <c r="BV139" s="37"/>
      <c r="BW139" s="37"/>
      <c r="BX139" s="37"/>
      <c r="BY139" s="37"/>
      <c r="BZ139" s="37"/>
      <c r="CA139" s="37"/>
      <c r="CB139" s="37"/>
      <c r="CC139" s="37"/>
      <c r="CD139" s="37"/>
      <c r="CE139" s="37"/>
      <c r="CF139" s="37"/>
      <c r="CG139" s="37"/>
      <c r="CH139" s="37"/>
    </row>
    <row r="140" spans="1:86" x14ac:dyDescent="0.25">
      <c r="A140" s="175" t="s">
        <v>146</v>
      </c>
      <c r="B140" s="175" t="s">
        <v>60</v>
      </c>
      <c r="C140" s="175" t="s">
        <v>147</v>
      </c>
      <c r="D140" s="175" t="s">
        <v>139</v>
      </c>
      <c r="E140" s="175" t="s">
        <v>63</v>
      </c>
      <c r="F140" s="175">
        <v>2025</v>
      </c>
      <c r="G140" s="175"/>
      <c r="H140" s="179">
        <v>4400</v>
      </c>
      <c r="I140" s="175"/>
      <c r="J140" s="175" t="s">
        <v>67</v>
      </c>
      <c r="K140" s="175" t="s">
        <v>68</v>
      </c>
      <c r="L140" s="175"/>
      <c r="M140" s="175"/>
      <c r="N140" s="175"/>
      <c r="O140" s="175"/>
      <c r="P140" s="175"/>
      <c r="Q140" s="179"/>
      <c r="R140" s="179"/>
      <c r="S140" s="179"/>
      <c r="T140" s="179"/>
      <c r="U140" s="179"/>
      <c r="V140" s="179">
        <v>1576.0800000000002</v>
      </c>
      <c r="W140" s="179">
        <v>2517.3987547536508</v>
      </c>
      <c r="X140" s="179">
        <v>2835.8382605173524</v>
      </c>
      <c r="Y140" s="179">
        <v>3032.6872111158914</v>
      </c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7"/>
      <c r="BJ140" s="37"/>
      <c r="BK140" s="37"/>
      <c r="BL140" s="37"/>
      <c r="BM140" s="37"/>
      <c r="BN140" s="37"/>
      <c r="BO140" s="37"/>
      <c r="BP140" s="37"/>
      <c r="BQ140" s="37"/>
      <c r="BR140" s="37"/>
      <c r="BS140" s="37"/>
      <c r="BT140" s="37"/>
      <c r="BU140" s="37"/>
      <c r="BV140" s="37"/>
      <c r="BW140" s="37"/>
      <c r="BX140" s="37"/>
      <c r="BY140" s="37"/>
      <c r="BZ140" s="37"/>
      <c r="CA140" s="37"/>
      <c r="CB140" s="37"/>
      <c r="CC140" s="37"/>
      <c r="CD140" s="37"/>
      <c r="CE140" s="37"/>
      <c r="CF140" s="37"/>
      <c r="CG140" s="37"/>
      <c r="CH140" s="37"/>
    </row>
    <row r="141" spans="1:86" x14ac:dyDescent="0.25">
      <c r="A141" s="175" t="s">
        <v>148</v>
      </c>
      <c r="B141" s="175" t="s">
        <v>60</v>
      </c>
      <c r="C141" s="175" t="s">
        <v>149</v>
      </c>
      <c r="D141" s="175" t="s">
        <v>139</v>
      </c>
      <c r="E141" s="175" t="s">
        <v>63</v>
      </c>
      <c r="F141" s="175">
        <v>2020</v>
      </c>
      <c r="G141" s="175"/>
      <c r="H141" s="179">
        <v>60</v>
      </c>
      <c r="I141" s="175"/>
      <c r="J141" s="175" t="s">
        <v>67</v>
      </c>
      <c r="K141" s="175" t="s">
        <v>68</v>
      </c>
      <c r="L141" s="175"/>
      <c r="M141" s="175"/>
      <c r="N141" s="175"/>
      <c r="O141" s="175"/>
      <c r="P141" s="175"/>
      <c r="Q141" s="179"/>
      <c r="R141" s="179"/>
      <c r="S141" s="179"/>
      <c r="T141" s="179"/>
      <c r="U141" s="179">
        <v>31.728000000000002</v>
      </c>
      <c r="V141" s="179">
        <v>40.575708259048135</v>
      </c>
      <c r="W141" s="179">
        <v>43.568806857078357</v>
      </c>
      <c r="X141" s="179">
        <v>45.419043110420041</v>
      </c>
      <c r="Y141" s="179">
        <v>46.761851797478265</v>
      </c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</row>
    <row r="142" spans="1:86" x14ac:dyDescent="0.25">
      <c r="A142" s="175" t="s">
        <v>150</v>
      </c>
      <c r="B142" s="175" t="s">
        <v>60</v>
      </c>
      <c r="C142" s="175" t="s">
        <v>151</v>
      </c>
      <c r="D142" s="175" t="s">
        <v>139</v>
      </c>
      <c r="E142" s="175" t="s">
        <v>63</v>
      </c>
      <c r="F142" s="175">
        <v>2020</v>
      </c>
      <c r="G142" s="175"/>
      <c r="H142" s="179">
        <v>140</v>
      </c>
      <c r="I142" s="175"/>
      <c r="J142" s="175" t="s">
        <v>67</v>
      </c>
      <c r="K142" s="175" t="s">
        <v>68</v>
      </c>
      <c r="L142" s="175"/>
      <c r="M142" s="175"/>
      <c r="N142" s="175"/>
      <c r="O142" s="175"/>
      <c r="P142" s="175"/>
      <c r="Q142" s="179"/>
      <c r="R142" s="179"/>
      <c r="S142" s="179"/>
      <c r="T142" s="179"/>
      <c r="U142" s="179">
        <v>74.032000000000011</v>
      </c>
      <c r="V142" s="179">
        <v>94.67665260444565</v>
      </c>
      <c r="W142" s="179">
        <v>101.66054933318283</v>
      </c>
      <c r="X142" s="179">
        <v>105.97776725764676</v>
      </c>
      <c r="Y142" s="179">
        <v>109.11098752744928</v>
      </c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K142" s="37"/>
      <c r="BL142" s="37"/>
      <c r="BM142" s="37"/>
      <c r="BN142" s="37"/>
      <c r="BO142" s="37"/>
      <c r="BP142" s="37"/>
      <c r="BQ142" s="37"/>
      <c r="BR142" s="37"/>
      <c r="BS142" s="37"/>
      <c r="BT142" s="37"/>
      <c r="BU142" s="37"/>
      <c r="BV142" s="37"/>
      <c r="BW142" s="37"/>
      <c r="BX142" s="37"/>
      <c r="BY142" s="37"/>
      <c r="BZ142" s="37"/>
      <c r="CA142" s="37"/>
      <c r="CB142" s="37"/>
      <c r="CC142" s="37"/>
      <c r="CD142" s="37"/>
      <c r="CE142" s="37"/>
      <c r="CF142" s="37"/>
      <c r="CG142" s="37"/>
      <c r="CH142" s="37"/>
    </row>
    <row r="143" spans="1:86" x14ac:dyDescent="0.25">
      <c r="A143" s="175" t="s">
        <v>152</v>
      </c>
      <c r="B143" s="175" t="s">
        <v>60</v>
      </c>
      <c r="C143" s="175" t="s">
        <v>244</v>
      </c>
      <c r="D143" s="175" t="s">
        <v>139</v>
      </c>
      <c r="E143" s="175" t="s">
        <v>63</v>
      </c>
      <c r="F143" s="175">
        <v>2015</v>
      </c>
      <c r="G143" s="175"/>
      <c r="H143" s="179">
        <v>700</v>
      </c>
      <c r="I143" s="175"/>
      <c r="J143" s="175" t="s">
        <v>67</v>
      </c>
      <c r="K143" s="175" t="s">
        <v>68</v>
      </c>
      <c r="L143" s="175"/>
      <c r="M143" s="175"/>
      <c r="N143" s="175"/>
      <c r="O143" s="175"/>
      <c r="P143" s="175"/>
      <c r="Q143" s="179"/>
      <c r="R143" s="179"/>
      <c r="S143" s="179"/>
      <c r="T143" s="179">
        <v>370.16</v>
      </c>
      <c r="U143" s="179">
        <v>473.38326302222828</v>
      </c>
      <c r="V143" s="179">
        <v>508.30274666591413</v>
      </c>
      <c r="W143" s="179">
        <v>529.88883628823385</v>
      </c>
      <c r="X143" s="179">
        <v>545.55493763724644</v>
      </c>
      <c r="Y143" s="179">
        <v>557.85894155541757</v>
      </c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  <c r="BF143" s="37"/>
      <c r="BG143" s="37"/>
      <c r="BH143" s="37"/>
      <c r="BI143" s="37"/>
      <c r="BJ143" s="37"/>
      <c r="BK143" s="37"/>
      <c r="BL143" s="37"/>
      <c r="BM143" s="37"/>
      <c r="BN143" s="37"/>
      <c r="BO143" s="37"/>
      <c r="BP143" s="37"/>
      <c r="BQ143" s="37"/>
      <c r="BR143" s="37"/>
      <c r="BS143" s="37"/>
      <c r="BT143" s="37"/>
      <c r="BU143" s="37"/>
      <c r="BV143" s="37"/>
      <c r="BW143" s="37"/>
      <c r="BX143" s="37"/>
      <c r="BY143" s="37"/>
      <c r="BZ143" s="37"/>
      <c r="CA143" s="37"/>
      <c r="CB143" s="37"/>
      <c r="CC143" s="37"/>
      <c r="CD143" s="37"/>
      <c r="CE143" s="37"/>
      <c r="CF143" s="37"/>
      <c r="CG143" s="37"/>
      <c r="CH143" s="37"/>
    </row>
    <row r="144" spans="1:86" x14ac:dyDescent="0.25">
      <c r="A144" s="175" t="s">
        <v>153</v>
      </c>
      <c r="B144" s="175" t="s">
        <v>60</v>
      </c>
      <c r="C144" s="175" t="s">
        <v>154</v>
      </c>
      <c r="D144" s="175" t="s">
        <v>139</v>
      </c>
      <c r="E144" s="175" t="s">
        <v>63</v>
      </c>
      <c r="F144" s="175">
        <v>2015</v>
      </c>
      <c r="G144" s="175"/>
      <c r="H144" s="179">
        <v>150</v>
      </c>
      <c r="I144" s="175"/>
      <c r="J144" s="175" t="s">
        <v>67</v>
      </c>
      <c r="K144" s="175" t="s">
        <v>68</v>
      </c>
      <c r="L144" s="175"/>
      <c r="M144" s="175"/>
      <c r="N144" s="175"/>
      <c r="O144" s="175"/>
      <c r="P144" s="175"/>
      <c r="Q144" s="179"/>
      <c r="R144" s="179"/>
      <c r="S144" s="179"/>
      <c r="T144" s="179">
        <v>79.320000000000007</v>
      </c>
      <c r="U144" s="179">
        <v>101.43927064762035</v>
      </c>
      <c r="V144" s="179">
        <v>108.92201714269589</v>
      </c>
      <c r="W144" s="179">
        <v>113.5476077760501</v>
      </c>
      <c r="X144" s="179">
        <v>116.90462949369567</v>
      </c>
      <c r="Y144" s="179">
        <v>119.5412017618752</v>
      </c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</row>
    <row r="145" spans="1:86" x14ac:dyDescent="0.25">
      <c r="A145" s="175" t="s">
        <v>155</v>
      </c>
      <c r="B145" s="175" t="s">
        <v>60</v>
      </c>
      <c r="C145" s="175" t="s">
        <v>156</v>
      </c>
      <c r="D145" s="175" t="s">
        <v>139</v>
      </c>
      <c r="E145" s="175" t="s">
        <v>63</v>
      </c>
      <c r="F145" s="175">
        <v>2025</v>
      </c>
      <c r="G145" s="175"/>
      <c r="H145" s="179">
        <v>50</v>
      </c>
      <c r="I145" s="175"/>
      <c r="J145" s="175" t="s">
        <v>67</v>
      </c>
      <c r="K145" s="175" t="s">
        <v>68</v>
      </c>
      <c r="L145" s="175"/>
      <c r="M145" s="175"/>
      <c r="N145" s="175"/>
      <c r="O145" s="175"/>
      <c r="P145" s="175"/>
      <c r="Q145" s="179"/>
      <c r="R145" s="179"/>
      <c r="S145" s="179"/>
      <c r="T145" s="179"/>
      <c r="U145" s="179"/>
      <c r="V145" s="179">
        <v>26.44</v>
      </c>
      <c r="W145" s="179">
        <v>33.813090215873451</v>
      </c>
      <c r="X145" s="179">
        <v>36.307339047565293</v>
      </c>
      <c r="Y145" s="179">
        <v>37.849202592016702</v>
      </c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37"/>
      <c r="BR145" s="37"/>
      <c r="BS145" s="37"/>
      <c r="BT145" s="37"/>
      <c r="BU145" s="37"/>
      <c r="BV145" s="37"/>
      <c r="BW145" s="37"/>
      <c r="BX145" s="37"/>
      <c r="BY145" s="37"/>
      <c r="BZ145" s="37"/>
      <c r="CA145" s="37"/>
      <c r="CB145" s="37"/>
      <c r="CC145" s="37"/>
      <c r="CD145" s="37"/>
      <c r="CE145" s="37"/>
      <c r="CF145" s="37"/>
      <c r="CG145" s="37"/>
      <c r="CH145" s="37"/>
    </row>
    <row r="146" spans="1:86" x14ac:dyDescent="0.25">
      <c r="A146" s="175" t="s">
        <v>157</v>
      </c>
      <c r="B146" s="175" t="s">
        <v>158</v>
      </c>
      <c r="C146" s="175" t="s">
        <v>159</v>
      </c>
      <c r="D146" s="175" t="s">
        <v>62</v>
      </c>
      <c r="E146" s="175" t="s">
        <v>160</v>
      </c>
      <c r="F146" s="175">
        <v>2000</v>
      </c>
      <c r="G146" s="175">
        <v>2020</v>
      </c>
      <c r="H146" s="175">
        <v>4320</v>
      </c>
      <c r="I146" s="175"/>
      <c r="J146" s="175"/>
      <c r="K146" s="175" t="s">
        <v>68</v>
      </c>
      <c r="L146" s="175"/>
      <c r="M146" s="175"/>
      <c r="N146" s="175"/>
      <c r="O146" s="175"/>
      <c r="P146" s="175"/>
      <c r="Q146" s="179">
        <v>2923.8999756574631</v>
      </c>
      <c r="R146" s="179">
        <v>3211.2999877929687</v>
      </c>
      <c r="S146" s="179">
        <v>3118.0999603271484</v>
      </c>
      <c r="T146" s="179">
        <v>3181.484401151869</v>
      </c>
      <c r="U146" s="179">
        <v>3498.4066052754715</v>
      </c>
      <c r="V146" s="179">
        <v>3815.3288093990741</v>
      </c>
      <c r="W146" s="179">
        <v>4132.2510135226767</v>
      </c>
      <c r="X146" s="179">
        <v>4320</v>
      </c>
      <c r="Y146" s="179">
        <v>4320</v>
      </c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</row>
    <row r="147" spans="1:86" x14ac:dyDescent="0.25">
      <c r="A147" s="180" t="s">
        <v>161</v>
      </c>
      <c r="B147" s="180" t="s">
        <v>158</v>
      </c>
      <c r="C147" s="180" t="s">
        <v>162</v>
      </c>
      <c r="D147" s="180" t="s">
        <v>62</v>
      </c>
      <c r="E147" s="180" t="s">
        <v>160</v>
      </c>
      <c r="F147" s="180">
        <v>2003</v>
      </c>
      <c r="G147" s="180">
        <v>2023</v>
      </c>
      <c r="H147" s="180">
        <v>7800</v>
      </c>
      <c r="I147" s="180"/>
      <c r="J147" s="180"/>
      <c r="K147" s="180" t="s">
        <v>68</v>
      </c>
      <c r="L147" s="180"/>
      <c r="M147" s="180"/>
      <c r="N147" s="180"/>
      <c r="O147" s="180"/>
      <c r="P147" s="180"/>
      <c r="Q147" s="182">
        <v>3703.8999786376953</v>
      </c>
      <c r="R147" s="182">
        <v>4294.5000305175781</v>
      </c>
      <c r="S147" s="182">
        <v>3541.166748046875</v>
      </c>
      <c r="T147" s="182">
        <v>3648.7572275797525</v>
      </c>
      <c r="U147" s="182">
        <v>4186.7096252441397</v>
      </c>
      <c r="V147" s="182">
        <v>6477.1953633626308</v>
      </c>
      <c r="W147" s="182">
        <v>7015.1477610270204</v>
      </c>
      <c r="X147" s="182">
        <v>7553.1001586914099</v>
      </c>
      <c r="Y147" s="182">
        <v>7800</v>
      </c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  <c r="BF147" s="37"/>
      <c r="BG147" s="37"/>
      <c r="BH147" s="37"/>
      <c r="BI147" s="37"/>
      <c r="BJ147" s="37"/>
      <c r="BK147" s="37"/>
      <c r="BL147" s="37"/>
      <c r="BM147" s="37"/>
      <c r="BN147" s="37"/>
      <c r="BO147" s="37"/>
      <c r="BP147" s="37"/>
      <c r="BQ147" s="37"/>
      <c r="BR147" s="37"/>
      <c r="BS147" s="37"/>
      <c r="BT147" s="37"/>
      <c r="BU147" s="37"/>
      <c r="BV147" s="37"/>
      <c r="BW147" s="37"/>
      <c r="BX147" s="37"/>
      <c r="BY147" s="37"/>
      <c r="BZ147" s="37"/>
      <c r="CA147" s="37"/>
      <c r="CB147" s="37"/>
      <c r="CC147" s="37"/>
      <c r="CD147" s="37"/>
      <c r="CE147" s="37"/>
      <c r="CF147" s="37"/>
      <c r="CG147" s="37"/>
      <c r="CH147" s="37"/>
    </row>
    <row r="148" spans="1:86" x14ac:dyDescent="0.25">
      <c r="A148" s="175" t="s">
        <v>163</v>
      </c>
      <c r="B148" s="175" t="s">
        <v>158</v>
      </c>
      <c r="C148" s="175" t="s">
        <v>164</v>
      </c>
      <c r="D148" s="175" t="s">
        <v>134</v>
      </c>
      <c r="E148" s="175" t="s">
        <v>165</v>
      </c>
      <c r="F148" s="175">
        <v>2017</v>
      </c>
      <c r="G148" s="175"/>
      <c r="H148" s="179">
        <v>5200</v>
      </c>
      <c r="I148" s="175"/>
      <c r="J148" s="175"/>
      <c r="K148" s="175" t="s">
        <v>68</v>
      </c>
      <c r="L148" s="175"/>
      <c r="M148" s="175"/>
      <c r="N148" s="175"/>
      <c r="O148" s="175"/>
      <c r="P148" s="175"/>
      <c r="Q148" s="179"/>
      <c r="R148" s="179"/>
      <c r="S148" s="179"/>
      <c r="T148" s="179"/>
      <c r="U148" s="179">
        <v>3630.840561840866</v>
      </c>
      <c r="V148" s="179">
        <v>4326.6186873544766</v>
      </c>
      <c r="W148" s="179">
        <v>4705.7111888098916</v>
      </c>
      <c r="X148" s="179">
        <v>4967.7286441248052</v>
      </c>
      <c r="Y148" s="179">
        <v>5168.1701864385377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</row>
    <row r="149" spans="1:86" x14ac:dyDescent="0.25">
      <c r="A149" s="180" t="s">
        <v>168</v>
      </c>
      <c r="B149" s="180" t="s">
        <v>158</v>
      </c>
      <c r="C149" s="180" t="s">
        <v>204</v>
      </c>
      <c r="D149" s="180" t="s">
        <v>167</v>
      </c>
      <c r="E149" s="180" t="s">
        <v>165</v>
      </c>
      <c r="F149" s="180">
        <v>2025</v>
      </c>
      <c r="G149" s="180"/>
      <c r="H149" s="182">
        <v>500</v>
      </c>
      <c r="I149" s="180"/>
      <c r="J149" s="190" t="s">
        <v>200</v>
      </c>
      <c r="K149" s="180" t="s">
        <v>68</v>
      </c>
      <c r="L149" s="180"/>
      <c r="M149" s="180"/>
      <c r="N149" s="180"/>
      <c r="O149" s="180"/>
      <c r="P149" s="180"/>
      <c r="Q149" s="182"/>
      <c r="R149" s="182"/>
      <c r="S149" s="182"/>
      <c r="T149" s="182"/>
      <c r="U149" s="180"/>
      <c r="V149" s="182">
        <v>367.52862777581322</v>
      </c>
      <c r="W149" s="182">
        <v>424.71327017200878</v>
      </c>
      <c r="X149" s="182">
        <v>458.16414159093233</v>
      </c>
      <c r="Y149" s="182">
        <v>481.89791256820422</v>
      </c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7"/>
      <c r="BL149" s="37"/>
      <c r="BM149" s="37"/>
      <c r="BN149" s="37"/>
      <c r="BO149" s="37"/>
      <c r="BP149" s="37"/>
      <c r="BQ149" s="37"/>
      <c r="BR149" s="37"/>
      <c r="BS149" s="37"/>
      <c r="BT149" s="37"/>
      <c r="BU149" s="37"/>
      <c r="BV149" s="37"/>
      <c r="BW149" s="37"/>
      <c r="BX149" s="37"/>
      <c r="BY149" s="37"/>
      <c r="BZ149" s="37"/>
      <c r="CA149" s="37"/>
      <c r="CB149" s="37"/>
      <c r="CC149" s="37"/>
      <c r="CD149" s="37"/>
      <c r="CE149" s="37"/>
      <c r="CF149" s="37"/>
      <c r="CG149" s="37"/>
      <c r="CH149" s="37"/>
    </row>
    <row r="150" spans="1:86" x14ac:dyDescent="0.25">
      <c r="A150" s="180" t="s">
        <v>169</v>
      </c>
      <c r="B150" s="180" t="s">
        <v>158</v>
      </c>
      <c r="C150" s="180" t="s">
        <v>208</v>
      </c>
      <c r="D150" s="180" t="s">
        <v>121</v>
      </c>
      <c r="E150" s="180" t="s">
        <v>165</v>
      </c>
      <c r="F150" s="196">
        <v>2025</v>
      </c>
      <c r="G150" s="180"/>
      <c r="H150" s="192">
        <v>1680</v>
      </c>
      <c r="I150" s="180"/>
      <c r="J150" s="180"/>
      <c r="K150" s="180"/>
      <c r="L150" s="180"/>
      <c r="M150" s="180"/>
      <c r="N150" s="180"/>
      <c r="O150" s="180"/>
      <c r="P150" s="180"/>
      <c r="Q150" s="182"/>
      <c r="R150" s="182"/>
      <c r="S150" s="182"/>
      <c r="T150" s="182"/>
      <c r="U150" s="192"/>
      <c r="V150" s="192">
        <v>840</v>
      </c>
      <c r="W150" s="192">
        <v>1680</v>
      </c>
      <c r="X150" s="192">
        <v>1680</v>
      </c>
      <c r="Y150" s="192">
        <v>1680</v>
      </c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</row>
    <row r="151" spans="1:86" x14ac:dyDescent="0.25">
      <c r="A151" s="180" t="s">
        <v>170</v>
      </c>
      <c r="B151" s="180" t="s">
        <v>158</v>
      </c>
      <c r="C151" s="180" t="s">
        <v>171</v>
      </c>
      <c r="D151" s="180" t="s">
        <v>121</v>
      </c>
      <c r="E151" s="180" t="s">
        <v>165</v>
      </c>
      <c r="F151" s="180">
        <v>2025</v>
      </c>
      <c r="G151" s="180"/>
      <c r="H151" s="182">
        <v>5600</v>
      </c>
      <c r="I151" s="180"/>
      <c r="J151" s="180"/>
      <c r="K151" s="180" t="s">
        <v>68</v>
      </c>
      <c r="L151" s="180"/>
      <c r="M151" s="180"/>
      <c r="N151" s="180"/>
      <c r="O151" s="180"/>
      <c r="P151" s="180"/>
      <c r="Q151" s="182"/>
      <c r="R151" s="182"/>
      <c r="S151" s="182"/>
      <c r="T151" s="182"/>
      <c r="U151" s="182"/>
      <c r="V151" s="182">
        <v>4756.7886259264978</v>
      </c>
      <c r="W151" s="182">
        <v>5131.4383858184419</v>
      </c>
      <c r="X151" s="182">
        <v>5397.2566207638874</v>
      </c>
      <c r="Y151" s="182">
        <v>5600</v>
      </c>
      <c r="Z151" s="175"/>
      <c r="AA151" s="175"/>
      <c r="AB151" s="175"/>
      <c r="AC151" s="175"/>
      <c r="AD151" s="175"/>
      <c r="AE151" s="175"/>
      <c r="AF151" s="175"/>
      <c r="AG151" s="175"/>
      <c r="AH151" s="175"/>
      <c r="AI151" s="175"/>
      <c r="AJ151" s="175"/>
      <c r="AK151" s="175"/>
      <c r="AL151" s="175"/>
      <c r="AM151" s="175"/>
      <c r="AN151" s="175"/>
      <c r="AO151" s="175"/>
      <c r="AP151" s="175"/>
      <c r="AQ151" s="175"/>
      <c r="AR151" s="175"/>
      <c r="AS151" s="175"/>
      <c r="AT151" s="175"/>
      <c r="AU151" s="175"/>
      <c r="AV151" s="175"/>
      <c r="AW151" s="175"/>
      <c r="AX151" s="175"/>
      <c r="AY151" s="175"/>
      <c r="AZ151" s="175"/>
      <c r="BA151" s="175"/>
      <c r="BB151" s="175"/>
      <c r="BC151" s="175"/>
      <c r="BD151" s="175"/>
      <c r="BE151" s="175"/>
      <c r="BF151" s="175"/>
      <c r="BG151" s="175"/>
      <c r="BH151" s="175"/>
      <c r="BI151" s="175"/>
      <c r="BJ151" s="175"/>
      <c r="BK151" s="175"/>
      <c r="BL151" s="175"/>
      <c r="BM151" s="175"/>
      <c r="BN151" s="175"/>
      <c r="BO151" s="175"/>
      <c r="BP151" s="175"/>
      <c r="BQ151" s="175"/>
      <c r="BR151" s="175"/>
      <c r="BS151" s="175"/>
      <c r="BT151" s="175"/>
      <c r="BU151" s="175"/>
      <c r="BV151" s="175"/>
      <c r="BW151" s="175"/>
      <c r="BX151" s="175"/>
      <c r="BY151" s="175"/>
      <c r="BZ151" s="175"/>
      <c r="CA151" s="175"/>
      <c r="CB151" s="175"/>
      <c r="CC151" s="175"/>
      <c r="CD151" s="175"/>
      <c r="CE151" s="175"/>
      <c r="CF151" s="175"/>
      <c r="CG151" s="175"/>
      <c r="CH151" s="175"/>
    </row>
    <row r="152" spans="1:86" x14ac:dyDescent="0.25">
      <c r="A152" s="180" t="s">
        <v>172</v>
      </c>
      <c r="B152" s="180" t="s">
        <v>158</v>
      </c>
      <c r="C152" s="180" t="s">
        <v>203</v>
      </c>
      <c r="D152" s="180" t="s">
        <v>121</v>
      </c>
      <c r="E152" s="180" t="s">
        <v>165</v>
      </c>
      <c r="F152" s="180">
        <v>2025</v>
      </c>
      <c r="G152" s="180"/>
      <c r="H152" s="182">
        <v>400</v>
      </c>
      <c r="I152" s="180"/>
      <c r="J152" s="190" t="s">
        <v>200</v>
      </c>
      <c r="K152" s="180" t="s">
        <v>68</v>
      </c>
      <c r="L152" s="180"/>
      <c r="M152" s="180"/>
      <c r="N152" s="180"/>
      <c r="O152" s="180"/>
      <c r="P152" s="180"/>
      <c r="Q152" s="182"/>
      <c r="R152" s="182"/>
      <c r="S152" s="182"/>
      <c r="T152" s="182"/>
      <c r="U152" s="180"/>
      <c r="V152" s="182">
        <v>294.02290222065062</v>
      </c>
      <c r="W152" s="182">
        <v>339.77061613760702</v>
      </c>
      <c r="X152" s="182">
        <v>366.53131327274588</v>
      </c>
      <c r="Y152" s="182">
        <v>385.51833005456342</v>
      </c>
      <c r="Z152" s="175"/>
      <c r="AA152" s="175"/>
      <c r="AB152" s="175"/>
      <c r="AC152" s="175"/>
      <c r="AD152" s="175"/>
      <c r="AE152" s="175"/>
      <c r="AF152" s="175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175"/>
      <c r="AR152" s="175"/>
      <c r="AS152" s="175"/>
      <c r="AT152" s="175"/>
      <c r="AU152" s="175"/>
      <c r="AV152" s="175"/>
      <c r="AW152" s="175"/>
      <c r="AX152" s="175"/>
      <c r="AY152" s="175"/>
      <c r="AZ152" s="175"/>
      <c r="BA152" s="175"/>
      <c r="BB152" s="175"/>
      <c r="BC152" s="175"/>
      <c r="BD152" s="175"/>
      <c r="BE152" s="175"/>
      <c r="BF152" s="175"/>
      <c r="BG152" s="175"/>
      <c r="BH152" s="175"/>
      <c r="BI152" s="175"/>
      <c r="BJ152" s="175"/>
      <c r="BK152" s="175"/>
      <c r="BL152" s="175"/>
      <c r="BM152" s="175"/>
      <c r="BN152" s="175"/>
      <c r="BO152" s="175"/>
      <c r="BP152" s="175"/>
      <c r="BQ152" s="175"/>
      <c r="BR152" s="175"/>
      <c r="BS152" s="175"/>
      <c r="BT152" s="175"/>
      <c r="BU152" s="175"/>
      <c r="BV152" s="175"/>
      <c r="BW152" s="175"/>
      <c r="BX152" s="175"/>
      <c r="BY152" s="175"/>
      <c r="BZ152" s="175"/>
      <c r="CA152" s="175"/>
      <c r="CB152" s="175"/>
      <c r="CC152" s="175"/>
      <c r="CD152" s="175"/>
      <c r="CE152" s="175"/>
      <c r="CF152" s="175"/>
      <c r="CG152" s="175"/>
      <c r="CH152" s="175"/>
    </row>
    <row r="153" spans="1:86" x14ac:dyDescent="0.25">
      <c r="A153" s="180" t="s">
        <v>166</v>
      </c>
      <c r="B153" s="180" t="s">
        <v>158</v>
      </c>
      <c r="C153" s="180" t="s">
        <v>202</v>
      </c>
      <c r="D153" s="180" t="s">
        <v>121</v>
      </c>
      <c r="E153" s="180" t="s">
        <v>165</v>
      </c>
      <c r="F153" s="180">
        <v>2025</v>
      </c>
      <c r="G153" s="180"/>
      <c r="H153" s="182">
        <v>1000</v>
      </c>
      <c r="I153" s="180"/>
      <c r="J153" s="190" t="s">
        <v>200</v>
      </c>
      <c r="K153" s="180" t="s">
        <v>68</v>
      </c>
      <c r="L153" s="180"/>
      <c r="M153" s="180"/>
      <c r="N153" s="180"/>
      <c r="O153" s="180"/>
      <c r="P153" s="180"/>
      <c r="Q153" s="182"/>
      <c r="R153" s="182"/>
      <c r="S153" s="182"/>
      <c r="T153" s="182"/>
      <c r="U153" s="180"/>
      <c r="V153" s="182">
        <v>650.77102763023811</v>
      </c>
      <c r="W153" s="182">
        <v>812.60785437717288</v>
      </c>
      <c r="X153" s="182">
        <v>892.71664398115354</v>
      </c>
      <c r="Y153" s="182">
        <v>946.4113400528671</v>
      </c>
      <c r="Z153" s="175"/>
      <c r="AA153" s="175"/>
      <c r="AB153" s="175"/>
      <c r="AC153" s="175"/>
      <c r="AD153" s="175"/>
      <c r="AE153" s="175"/>
      <c r="AF153" s="175"/>
      <c r="AG153" s="175"/>
      <c r="AH153" s="175"/>
      <c r="AI153" s="175"/>
      <c r="AJ153" s="175"/>
      <c r="AK153" s="175"/>
      <c r="AL153" s="175"/>
      <c r="AM153" s="175"/>
      <c r="AN153" s="175"/>
      <c r="AO153" s="175"/>
      <c r="AP153" s="175"/>
      <c r="AQ153" s="175"/>
      <c r="AR153" s="175"/>
      <c r="AS153" s="175"/>
      <c r="AT153" s="175"/>
      <c r="AU153" s="175"/>
      <c r="AV153" s="175"/>
      <c r="AW153" s="175"/>
      <c r="AX153" s="175"/>
      <c r="AY153" s="175"/>
      <c r="AZ153" s="175"/>
      <c r="BA153" s="175"/>
      <c r="BB153" s="175"/>
      <c r="BC153" s="175"/>
      <c r="BD153" s="175"/>
      <c r="BE153" s="175"/>
      <c r="BF153" s="175"/>
      <c r="BG153" s="175"/>
      <c r="BH153" s="175"/>
      <c r="BI153" s="175"/>
      <c r="BJ153" s="175"/>
      <c r="BK153" s="175"/>
      <c r="BL153" s="175"/>
      <c r="BM153" s="175"/>
      <c r="BN153" s="175"/>
      <c r="BO153" s="175"/>
      <c r="BP153" s="175"/>
      <c r="BQ153" s="175"/>
      <c r="BR153" s="175"/>
      <c r="BS153" s="175"/>
      <c r="BT153" s="175"/>
      <c r="BU153" s="175"/>
      <c r="BV153" s="175"/>
      <c r="BW153" s="175"/>
      <c r="BX153" s="175"/>
      <c r="BY153" s="175"/>
      <c r="BZ153" s="175"/>
      <c r="CA153" s="175"/>
      <c r="CB153" s="175"/>
      <c r="CC153" s="175"/>
      <c r="CD153" s="175"/>
      <c r="CE153" s="175"/>
      <c r="CF153" s="175"/>
      <c r="CG153" s="175"/>
      <c r="CH153" s="175"/>
    </row>
    <row r="154" spans="1:86" x14ac:dyDescent="0.25">
      <c r="A154" s="180" t="s">
        <v>173</v>
      </c>
      <c r="B154" s="180" t="s">
        <v>158</v>
      </c>
      <c r="C154" s="196" t="s">
        <v>209</v>
      </c>
      <c r="D154" s="180" t="s">
        <v>121</v>
      </c>
      <c r="E154" s="180" t="s">
        <v>165</v>
      </c>
      <c r="F154" s="196">
        <v>2025</v>
      </c>
      <c r="G154" s="180"/>
      <c r="H154" s="182"/>
      <c r="I154" s="180"/>
      <c r="J154" s="180"/>
      <c r="K154" s="180"/>
      <c r="L154" s="180"/>
      <c r="M154" s="180"/>
      <c r="N154" s="180"/>
      <c r="O154" s="180"/>
      <c r="P154" s="180"/>
      <c r="Q154" s="182"/>
      <c r="R154" s="182"/>
      <c r="S154" s="182"/>
      <c r="T154" s="192"/>
      <c r="U154" s="192"/>
      <c r="V154" s="192">
        <v>800</v>
      </c>
      <c r="W154" s="192">
        <v>1600</v>
      </c>
      <c r="X154" s="192">
        <v>1600</v>
      </c>
      <c r="Y154" s="192">
        <v>1600</v>
      </c>
      <c r="Z154" s="175"/>
      <c r="AA154" s="175"/>
      <c r="AB154" s="175"/>
      <c r="AC154" s="175"/>
      <c r="AD154" s="175"/>
      <c r="AE154" s="175"/>
      <c r="AF154" s="175"/>
      <c r="AG154" s="175"/>
      <c r="AH154" s="175"/>
      <c r="AI154" s="175"/>
      <c r="AJ154" s="175"/>
      <c r="AK154" s="175"/>
      <c r="AL154" s="175"/>
      <c r="AM154" s="175"/>
      <c r="AN154" s="175"/>
      <c r="AO154" s="175"/>
      <c r="AP154" s="175"/>
      <c r="AQ154" s="175"/>
      <c r="AR154" s="175"/>
      <c r="AS154" s="175"/>
      <c r="AT154" s="175"/>
      <c r="AU154" s="175"/>
      <c r="AV154" s="175"/>
      <c r="AW154" s="175"/>
      <c r="AX154" s="175"/>
      <c r="AY154" s="175"/>
      <c r="AZ154" s="175"/>
      <c r="BA154" s="175"/>
      <c r="BB154" s="175"/>
      <c r="BC154" s="175"/>
      <c r="BD154" s="175"/>
      <c r="BE154" s="175"/>
      <c r="BF154" s="175"/>
      <c r="BG154" s="175"/>
      <c r="BH154" s="175"/>
      <c r="BI154" s="175"/>
      <c r="BJ154" s="175"/>
      <c r="BK154" s="175"/>
      <c r="BL154" s="175"/>
      <c r="BM154" s="175"/>
      <c r="BN154" s="175"/>
      <c r="BO154" s="175"/>
      <c r="BP154" s="175"/>
      <c r="BQ154" s="175"/>
      <c r="BR154" s="175"/>
      <c r="BS154" s="175"/>
      <c r="BT154" s="175"/>
      <c r="BU154" s="175"/>
      <c r="BV154" s="175"/>
      <c r="BW154" s="175"/>
      <c r="BX154" s="175"/>
      <c r="BY154" s="175"/>
      <c r="BZ154" s="175"/>
      <c r="CA154" s="175"/>
      <c r="CB154" s="175"/>
      <c r="CC154" s="175"/>
      <c r="CD154" s="175"/>
      <c r="CE154" s="175"/>
      <c r="CF154" s="175"/>
      <c r="CG154" s="175"/>
      <c r="CH154" s="175"/>
    </row>
    <row r="155" spans="1:86" x14ac:dyDescent="0.25">
      <c r="A155" s="175" t="s">
        <v>174</v>
      </c>
      <c r="B155" s="175" t="s">
        <v>158</v>
      </c>
      <c r="C155" s="175" t="s">
        <v>175</v>
      </c>
      <c r="D155" s="175" t="s">
        <v>121</v>
      </c>
      <c r="E155" s="175" t="s">
        <v>165</v>
      </c>
      <c r="F155" s="175">
        <v>2015</v>
      </c>
      <c r="G155" s="175"/>
      <c r="H155" s="179">
        <v>150</v>
      </c>
      <c r="I155" s="175"/>
      <c r="J155" s="175"/>
      <c r="K155" s="175" t="s">
        <v>68</v>
      </c>
      <c r="L155" s="175"/>
      <c r="M155" s="175"/>
      <c r="N155" s="175"/>
      <c r="O155" s="175"/>
      <c r="P155" s="175"/>
      <c r="Q155" s="179"/>
      <c r="R155" s="179"/>
      <c r="S155" s="179"/>
      <c r="T155" s="179">
        <v>70.424999999999997</v>
      </c>
      <c r="U155" s="179">
        <v>114.77104686339436</v>
      </c>
      <c r="V155" s="179">
        <v>129.77290800175967</v>
      </c>
      <c r="W155" s="179">
        <v>139.04657087543458</v>
      </c>
      <c r="X155" s="179">
        <v>145.77693033365472</v>
      </c>
      <c r="Y155" s="179">
        <v>150</v>
      </c>
      <c r="Z155" s="175"/>
      <c r="AA155" s="175"/>
      <c r="AB155" s="175"/>
      <c r="AC155" s="175"/>
      <c r="AD155" s="175"/>
      <c r="AE155" s="175"/>
      <c r="AF155" s="175"/>
      <c r="AG155" s="175"/>
      <c r="AH155" s="175"/>
      <c r="AI155" s="175"/>
      <c r="AJ155" s="175"/>
      <c r="AK155" s="175"/>
      <c r="AL155" s="175"/>
      <c r="AM155" s="175"/>
      <c r="AN155" s="175"/>
      <c r="AO155" s="175"/>
      <c r="AP155" s="175"/>
      <c r="AQ155" s="175"/>
      <c r="AR155" s="175"/>
      <c r="AS155" s="175"/>
      <c r="AT155" s="175"/>
      <c r="AU155" s="175"/>
      <c r="AV155" s="175"/>
      <c r="AW155" s="175"/>
      <c r="AX155" s="175"/>
      <c r="AY155" s="175"/>
      <c r="AZ155" s="175"/>
      <c r="BA155" s="175"/>
      <c r="BB155" s="175"/>
      <c r="BC155" s="175"/>
      <c r="BD155" s="175"/>
      <c r="BE155" s="175"/>
      <c r="BF155" s="175"/>
      <c r="BG155" s="175"/>
      <c r="BH155" s="175"/>
      <c r="BI155" s="175"/>
      <c r="BJ155" s="175"/>
      <c r="BK155" s="175"/>
      <c r="BL155" s="175"/>
      <c r="BM155" s="175"/>
      <c r="BN155" s="175"/>
      <c r="BO155" s="175"/>
      <c r="BP155" s="175"/>
      <c r="BQ155" s="175"/>
      <c r="BR155" s="175"/>
      <c r="BS155" s="175"/>
      <c r="BT155" s="175"/>
      <c r="BU155" s="175"/>
      <c r="BV155" s="175"/>
      <c r="BW155" s="175"/>
      <c r="BX155" s="175"/>
      <c r="BY155" s="175"/>
      <c r="BZ155" s="175"/>
      <c r="CA155" s="175"/>
      <c r="CB155" s="175"/>
      <c r="CC155" s="175"/>
      <c r="CD155" s="175"/>
      <c r="CE155" s="175"/>
      <c r="CF155" s="175"/>
      <c r="CG155" s="175"/>
      <c r="CH155" s="175"/>
    </row>
    <row r="156" spans="1:86" x14ac:dyDescent="0.25">
      <c r="A156" s="180" t="s">
        <v>176</v>
      </c>
      <c r="B156" s="180" t="s">
        <v>158</v>
      </c>
      <c r="C156" s="180" t="s">
        <v>210</v>
      </c>
      <c r="D156" s="180" t="s">
        <v>121</v>
      </c>
      <c r="E156" s="180" t="s">
        <v>165</v>
      </c>
      <c r="F156" s="180">
        <v>2016</v>
      </c>
      <c r="G156" s="180"/>
      <c r="H156" s="192">
        <v>1619</v>
      </c>
      <c r="I156" s="180"/>
      <c r="J156" s="180"/>
      <c r="K156" s="180"/>
      <c r="L156" s="180"/>
      <c r="M156" s="180"/>
      <c r="N156" s="180"/>
      <c r="O156" s="180"/>
      <c r="P156" s="180"/>
      <c r="Q156" s="182"/>
      <c r="R156" s="182"/>
      <c r="S156" s="182"/>
      <c r="T156" s="192"/>
      <c r="U156" s="192"/>
      <c r="V156" s="192">
        <v>1235</v>
      </c>
      <c r="W156" s="192">
        <v>1427</v>
      </c>
      <c r="X156" s="192">
        <v>1539</v>
      </c>
      <c r="Y156" s="192">
        <v>1619</v>
      </c>
      <c r="Z156" s="175"/>
      <c r="AA156" s="175"/>
      <c r="AB156" s="175"/>
      <c r="AC156" s="175"/>
      <c r="AD156" s="175"/>
      <c r="AE156" s="175"/>
      <c r="AF156" s="175"/>
      <c r="AG156" s="175"/>
      <c r="AH156" s="175"/>
      <c r="AI156" s="175"/>
      <c r="AJ156" s="175"/>
      <c r="AK156" s="175"/>
      <c r="AL156" s="175"/>
      <c r="AM156" s="175"/>
      <c r="AN156" s="175"/>
      <c r="AO156" s="175"/>
      <c r="AP156" s="175"/>
      <c r="AQ156" s="175"/>
      <c r="AR156" s="175"/>
      <c r="AS156" s="175"/>
      <c r="AT156" s="175"/>
      <c r="AU156" s="175"/>
      <c r="AV156" s="175"/>
      <c r="AW156" s="175"/>
      <c r="AX156" s="175"/>
      <c r="AY156" s="175"/>
      <c r="AZ156" s="175"/>
      <c r="BA156" s="175"/>
      <c r="BB156" s="175"/>
      <c r="BC156" s="175"/>
      <c r="BD156" s="175"/>
      <c r="BE156" s="175"/>
      <c r="BF156" s="175"/>
      <c r="BG156" s="175"/>
      <c r="BH156" s="175"/>
      <c r="BI156" s="175"/>
      <c r="BJ156" s="175"/>
      <c r="BK156" s="175"/>
      <c r="BL156" s="175"/>
      <c r="BM156" s="175"/>
      <c r="BN156" s="175"/>
      <c r="BO156" s="175"/>
      <c r="BP156" s="175"/>
      <c r="BQ156" s="175"/>
      <c r="BR156" s="175"/>
      <c r="BS156" s="175"/>
      <c r="BT156" s="175"/>
      <c r="BU156" s="175"/>
      <c r="BV156" s="175"/>
      <c r="BW156" s="175"/>
      <c r="BX156" s="175"/>
      <c r="BY156" s="175"/>
      <c r="BZ156" s="175"/>
      <c r="CA156" s="175"/>
      <c r="CB156" s="175"/>
      <c r="CC156" s="175"/>
      <c r="CD156" s="175"/>
      <c r="CE156" s="175"/>
      <c r="CF156" s="175"/>
      <c r="CG156" s="175"/>
      <c r="CH156" s="175"/>
    </row>
    <row r="157" spans="1:86" x14ac:dyDescent="0.25">
      <c r="A157" s="180" t="s">
        <v>177</v>
      </c>
      <c r="B157" s="180" t="s">
        <v>158</v>
      </c>
      <c r="C157" s="196" t="s">
        <v>211</v>
      </c>
      <c r="D157" s="196" t="s">
        <v>62</v>
      </c>
      <c r="E157" s="180"/>
      <c r="F157" s="180"/>
      <c r="G157" s="180"/>
      <c r="H157" s="192">
        <v>500</v>
      </c>
      <c r="I157" s="180"/>
      <c r="J157" s="180"/>
      <c r="K157" s="180"/>
      <c r="L157" s="180"/>
      <c r="M157" s="180"/>
      <c r="N157" s="180"/>
      <c r="O157" s="180"/>
      <c r="P157" s="180"/>
      <c r="Q157" s="182"/>
      <c r="R157" s="182"/>
      <c r="S157" s="182"/>
      <c r="T157" s="192">
        <v>500</v>
      </c>
      <c r="U157" s="192">
        <v>500</v>
      </c>
      <c r="V157" s="192">
        <v>500</v>
      </c>
      <c r="W157" s="192">
        <v>500</v>
      </c>
      <c r="X157" s="192">
        <v>500</v>
      </c>
      <c r="Y157" s="192">
        <v>500</v>
      </c>
      <c r="Z157" s="175"/>
      <c r="AA157" s="175"/>
      <c r="AB157" s="175"/>
      <c r="AC157" s="175"/>
      <c r="AD157" s="175"/>
      <c r="AE157" s="175"/>
      <c r="AF157" s="175"/>
      <c r="AG157" s="175"/>
      <c r="AH157" s="175"/>
      <c r="AI157" s="175"/>
      <c r="AJ157" s="175"/>
      <c r="AK157" s="175"/>
      <c r="AL157" s="175"/>
      <c r="AM157" s="175"/>
      <c r="AN157" s="175"/>
      <c r="AO157" s="175"/>
      <c r="AP157" s="175"/>
      <c r="AQ157" s="175"/>
      <c r="AR157" s="175"/>
      <c r="AS157" s="175"/>
      <c r="AT157" s="175"/>
      <c r="AU157" s="175"/>
      <c r="AV157" s="175"/>
      <c r="AW157" s="175"/>
      <c r="AX157" s="175"/>
      <c r="AY157" s="175"/>
      <c r="AZ157" s="175"/>
      <c r="BA157" s="175"/>
      <c r="BB157" s="175"/>
      <c r="BC157" s="175"/>
      <c r="BD157" s="175"/>
      <c r="BE157" s="175"/>
      <c r="BF157" s="175"/>
      <c r="BG157" s="175"/>
      <c r="BH157" s="175"/>
      <c r="BI157" s="175"/>
      <c r="BJ157" s="175"/>
      <c r="BK157" s="175"/>
      <c r="BL157" s="175"/>
      <c r="BM157" s="175"/>
      <c r="BN157" s="175"/>
      <c r="BO157" s="175"/>
      <c r="BP157" s="175"/>
      <c r="BQ157" s="175"/>
      <c r="BR157" s="175"/>
      <c r="BS157" s="175"/>
      <c r="BT157" s="175"/>
      <c r="BU157" s="175"/>
      <c r="BV157" s="175"/>
      <c r="BW157" s="175"/>
      <c r="BX157" s="175"/>
      <c r="BY157" s="175"/>
      <c r="BZ157" s="175"/>
      <c r="CA157" s="175"/>
      <c r="CB157" s="175"/>
      <c r="CC157" s="175"/>
      <c r="CD157" s="175"/>
      <c r="CE157" s="175"/>
      <c r="CF157" s="175"/>
      <c r="CG157" s="175"/>
      <c r="CH157" s="175"/>
    </row>
    <row r="158" spans="1:86" x14ac:dyDescent="0.25">
      <c r="A158" s="180" t="s">
        <v>178</v>
      </c>
      <c r="B158" s="180" t="s">
        <v>158</v>
      </c>
      <c r="C158" s="180" t="s">
        <v>212</v>
      </c>
      <c r="D158" s="180" t="s">
        <v>121</v>
      </c>
      <c r="E158" s="180" t="s">
        <v>165</v>
      </c>
      <c r="F158" s="180">
        <v>2025</v>
      </c>
      <c r="G158" s="180"/>
      <c r="H158" s="182">
        <v>3900</v>
      </c>
      <c r="I158" s="180"/>
      <c r="J158" s="190" t="s">
        <v>200</v>
      </c>
      <c r="K158" s="180" t="s">
        <v>68</v>
      </c>
      <c r="L158" s="180"/>
      <c r="M158" s="180"/>
      <c r="N158" s="180"/>
      <c r="O158" s="180"/>
      <c r="P158" s="180"/>
      <c r="Q158" s="182"/>
      <c r="R158" s="182"/>
      <c r="S158" s="182"/>
      <c r="T158" s="182"/>
      <c r="U158" s="180"/>
      <c r="V158" s="182">
        <v>1831.05</v>
      </c>
      <c r="W158" s="182">
        <v>2984.0472184482533</v>
      </c>
      <c r="X158" s="182">
        <v>3374.0956080457513</v>
      </c>
      <c r="Y158" s="182">
        <v>3615.2108427612993</v>
      </c>
      <c r="Z158" s="175"/>
      <c r="AA158" s="175"/>
      <c r="AB158" s="175"/>
      <c r="AC158" s="175"/>
      <c r="AD158" s="175"/>
      <c r="AE158" s="175"/>
      <c r="AF158" s="175"/>
      <c r="AG158" s="175"/>
      <c r="AH158" s="175"/>
      <c r="AI158" s="175"/>
      <c r="AJ158" s="175"/>
      <c r="AK158" s="175"/>
      <c r="AL158" s="175"/>
      <c r="AM158" s="175"/>
      <c r="AN158" s="175"/>
      <c r="AO158" s="175"/>
      <c r="AP158" s="175"/>
      <c r="AQ158" s="175"/>
      <c r="AR158" s="175"/>
      <c r="AS158" s="175"/>
      <c r="AT158" s="175"/>
      <c r="AU158" s="175"/>
      <c r="AV158" s="175"/>
      <c r="AW158" s="175"/>
      <c r="AX158" s="175"/>
      <c r="AY158" s="175"/>
      <c r="AZ158" s="175"/>
      <c r="BA158" s="175"/>
      <c r="BB158" s="175"/>
      <c r="BC158" s="175"/>
      <c r="BD158" s="175"/>
      <c r="BE158" s="175"/>
      <c r="BF158" s="175"/>
      <c r="BG158" s="175"/>
      <c r="BH158" s="175"/>
      <c r="BI158" s="175"/>
      <c r="BJ158" s="175"/>
      <c r="BK158" s="175"/>
      <c r="BL158" s="175"/>
      <c r="BM158" s="175"/>
      <c r="BN158" s="175"/>
      <c r="BO158" s="175"/>
      <c r="BP158" s="175"/>
      <c r="BQ158" s="175"/>
      <c r="BR158" s="175"/>
      <c r="BS158" s="175"/>
      <c r="BT158" s="175"/>
      <c r="BU158" s="175"/>
      <c r="BV158" s="175"/>
      <c r="BW158" s="175"/>
      <c r="BX158" s="175"/>
      <c r="BY158" s="175"/>
      <c r="BZ158" s="175"/>
      <c r="CA158" s="175"/>
      <c r="CB158" s="175"/>
      <c r="CC158" s="175"/>
      <c r="CD158" s="175"/>
      <c r="CE158" s="175"/>
      <c r="CF158" s="175"/>
      <c r="CG158" s="175"/>
      <c r="CH158" s="175"/>
    </row>
    <row r="159" spans="1:86" x14ac:dyDescent="0.25">
      <c r="A159" s="180" t="s">
        <v>179</v>
      </c>
      <c r="B159" s="180" t="s">
        <v>158</v>
      </c>
      <c r="C159" s="180" t="s">
        <v>198</v>
      </c>
      <c r="D159" s="180" t="s">
        <v>139</v>
      </c>
      <c r="E159" s="180" t="s">
        <v>165</v>
      </c>
      <c r="F159" s="180">
        <v>2015</v>
      </c>
      <c r="G159" s="180"/>
      <c r="H159" s="185">
        <v>1500</v>
      </c>
      <c r="I159" s="180"/>
      <c r="J159" s="180"/>
      <c r="K159" s="180" t="s">
        <v>68</v>
      </c>
      <c r="L159" s="180"/>
      <c r="M159" s="180"/>
      <c r="N159" s="184">
        <v>18000000</v>
      </c>
      <c r="O159" s="180"/>
      <c r="P159" s="180"/>
      <c r="Q159" s="182"/>
      <c r="R159" s="182"/>
      <c r="S159" s="182"/>
      <c r="T159" s="182">
        <v>234.75</v>
      </c>
      <c r="U159" s="182">
        <v>382.5701562113145</v>
      </c>
      <c r="V159" s="182">
        <v>432.57636000586558</v>
      </c>
      <c r="W159" s="182">
        <v>463.48856958478194</v>
      </c>
      <c r="X159" s="182">
        <v>485.92310111218239</v>
      </c>
      <c r="Y159" s="182">
        <v>500</v>
      </c>
      <c r="Z159" s="175"/>
      <c r="AA159" s="175"/>
      <c r="AB159" s="175"/>
      <c r="AC159" s="175"/>
      <c r="AD159" s="175"/>
      <c r="AE159" s="175"/>
      <c r="AF159" s="175"/>
      <c r="AG159" s="175"/>
      <c r="AH159" s="175"/>
      <c r="AI159" s="175"/>
      <c r="AJ159" s="175"/>
      <c r="AK159" s="175"/>
      <c r="AL159" s="175"/>
      <c r="AM159" s="175"/>
      <c r="AN159" s="175"/>
      <c r="AO159" s="175"/>
      <c r="AP159" s="175"/>
      <c r="AQ159" s="175"/>
      <c r="AR159" s="175"/>
      <c r="AS159" s="175"/>
      <c r="AT159" s="175"/>
      <c r="AU159" s="175"/>
      <c r="AV159" s="175"/>
      <c r="AW159" s="175"/>
      <c r="AX159" s="175"/>
      <c r="AY159" s="175"/>
      <c r="AZ159" s="175"/>
      <c r="BA159" s="175"/>
      <c r="BB159" s="175"/>
      <c r="BC159" s="175"/>
      <c r="BD159" s="175"/>
      <c r="BE159" s="175"/>
      <c r="BF159" s="175"/>
      <c r="BG159" s="175"/>
      <c r="BH159" s="175"/>
      <c r="BI159" s="175"/>
      <c r="BJ159" s="175"/>
      <c r="BK159" s="175"/>
      <c r="BL159" s="175"/>
      <c r="BM159" s="175"/>
      <c r="BN159" s="175"/>
      <c r="BO159" s="175"/>
      <c r="BP159" s="175"/>
      <c r="BQ159" s="175"/>
      <c r="BR159" s="175"/>
      <c r="BS159" s="175"/>
      <c r="BT159" s="175"/>
      <c r="BU159" s="175"/>
      <c r="BV159" s="175"/>
      <c r="BW159" s="175"/>
      <c r="BX159" s="175"/>
      <c r="BY159" s="175"/>
      <c r="BZ159" s="175"/>
      <c r="CA159" s="175"/>
      <c r="CB159" s="175"/>
      <c r="CC159" s="175"/>
      <c r="CD159" s="175"/>
      <c r="CE159" s="175"/>
      <c r="CF159" s="175"/>
      <c r="CG159" s="175"/>
      <c r="CH159" s="175"/>
    </row>
    <row r="160" spans="1:86" x14ac:dyDescent="0.25">
      <c r="A160" s="180" t="s">
        <v>180</v>
      </c>
      <c r="B160" s="180" t="s">
        <v>181</v>
      </c>
      <c r="C160" s="180" t="s">
        <v>182</v>
      </c>
      <c r="D160" s="180" t="s">
        <v>183</v>
      </c>
      <c r="E160" s="180" t="s">
        <v>184</v>
      </c>
      <c r="F160" s="187">
        <v>2015</v>
      </c>
      <c r="G160" s="180"/>
      <c r="H160" s="182">
        <v>56000</v>
      </c>
      <c r="I160" s="180"/>
      <c r="J160" s="180"/>
      <c r="K160" s="180" t="s">
        <v>68</v>
      </c>
      <c r="L160" s="180"/>
      <c r="M160" s="180"/>
      <c r="N160" s="180"/>
      <c r="O160" s="180"/>
      <c r="P160" s="180"/>
      <c r="Q160" s="182"/>
      <c r="R160" s="182"/>
      <c r="S160" s="182"/>
      <c r="T160" s="188">
        <v>56000</v>
      </c>
      <c r="U160" s="182">
        <v>56000</v>
      </c>
      <c r="V160" s="182">
        <v>56000</v>
      </c>
      <c r="W160" s="182">
        <v>56000</v>
      </c>
      <c r="X160" s="182">
        <v>56000</v>
      </c>
      <c r="Y160" s="182">
        <v>56000</v>
      </c>
      <c r="Z160" s="175"/>
      <c r="AA160" s="175"/>
      <c r="AB160" s="175"/>
      <c r="AC160" s="175"/>
      <c r="AD160" s="175"/>
      <c r="AE160" s="175"/>
      <c r="AF160" s="175"/>
      <c r="AG160" s="175"/>
      <c r="AH160" s="175"/>
      <c r="AI160" s="175"/>
      <c r="AJ160" s="175"/>
      <c r="AK160" s="175"/>
      <c r="AL160" s="175"/>
      <c r="AM160" s="175"/>
      <c r="AN160" s="175"/>
      <c r="AO160" s="175"/>
      <c r="AP160" s="175"/>
      <c r="AQ160" s="175"/>
      <c r="AR160" s="175"/>
      <c r="AS160" s="175"/>
      <c r="AT160" s="175"/>
      <c r="AU160" s="175"/>
      <c r="AV160" s="175"/>
      <c r="AW160" s="175"/>
      <c r="AX160" s="175"/>
      <c r="AY160" s="175"/>
      <c r="AZ160" s="175"/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75"/>
      <c r="BL160" s="175"/>
      <c r="BM160" s="175"/>
      <c r="BN160" s="175"/>
      <c r="BO160" s="175"/>
      <c r="BP160" s="175"/>
      <c r="BQ160" s="175"/>
      <c r="BR160" s="175"/>
      <c r="BS160" s="175"/>
      <c r="BT160" s="175"/>
      <c r="BU160" s="175"/>
      <c r="BV160" s="175"/>
      <c r="BW160" s="175"/>
      <c r="BX160" s="175"/>
      <c r="BY160" s="175"/>
      <c r="BZ160" s="175"/>
      <c r="CA160" s="175"/>
      <c r="CB160" s="175"/>
      <c r="CC160" s="175"/>
      <c r="CD160" s="175"/>
      <c r="CE160" s="175"/>
      <c r="CF160" s="175"/>
      <c r="CG160" s="175"/>
      <c r="CH160" s="175"/>
    </row>
    <row r="161" spans="1:86" x14ac:dyDescent="0.25">
      <c r="A161" s="180" t="s">
        <v>185</v>
      </c>
      <c r="B161" s="180" t="s">
        <v>181</v>
      </c>
      <c r="C161" s="180" t="s">
        <v>186</v>
      </c>
      <c r="D161" s="180" t="s">
        <v>139</v>
      </c>
      <c r="E161" s="180" t="s">
        <v>187</v>
      </c>
      <c r="F161" s="187">
        <v>2035</v>
      </c>
      <c r="G161" s="180"/>
      <c r="H161" s="182">
        <v>56000</v>
      </c>
      <c r="I161" s="180"/>
      <c r="J161" s="180"/>
      <c r="K161" s="180" t="s">
        <v>68</v>
      </c>
      <c r="L161" s="180"/>
      <c r="M161" s="180"/>
      <c r="N161" s="180"/>
      <c r="O161" s="180"/>
      <c r="P161" s="180"/>
      <c r="Q161" s="182"/>
      <c r="R161" s="182"/>
      <c r="S161" s="182"/>
      <c r="T161" s="182"/>
      <c r="U161" s="189" t="s">
        <v>199</v>
      </c>
      <c r="V161" s="189" t="s">
        <v>199</v>
      </c>
      <c r="W161" s="189" t="s">
        <v>199</v>
      </c>
      <c r="X161" s="182">
        <v>56000</v>
      </c>
      <c r="Y161" s="182">
        <v>56000</v>
      </c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1"/>
      <c r="AT161" s="191"/>
      <c r="AU161" s="191"/>
      <c r="AV161" s="191"/>
      <c r="AW161" s="191"/>
      <c r="AX161" s="191"/>
      <c r="AY161" s="191"/>
      <c r="AZ161" s="191"/>
      <c r="BA161" s="191"/>
      <c r="BB161" s="191"/>
      <c r="BC161" s="191"/>
      <c r="BD161" s="191"/>
      <c r="BE161" s="191"/>
      <c r="BF161" s="191"/>
      <c r="BG161" s="191"/>
      <c r="BH161" s="191"/>
      <c r="BI161" s="191"/>
      <c r="BJ161" s="191"/>
      <c r="BK161" s="191"/>
      <c r="BL161" s="191"/>
      <c r="BM161" s="191"/>
      <c r="BN161" s="191"/>
      <c r="BO161" s="191"/>
      <c r="BP161" s="191"/>
      <c r="BQ161" s="191"/>
      <c r="BR161" s="191"/>
      <c r="BS161" s="191"/>
      <c r="BT161" s="191"/>
      <c r="BU161" s="191"/>
      <c r="BV161" s="191"/>
      <c r="BW161" s="191"/>
      <c r="BX161" s="191"/>
      <c r="BY161" s="191"/>
      <c r="BZ161" s="191"/>
      <c r="CA161" s="191"/>
      <c r="CB161" s="191"/>
      <c r="CC161" s="191"/>
      <c r="CD161" s="191"/>
      <c r="CE161" s="191"/>
      <c r="CF161" s="191"/>
      <c r="CG161" s="191"/>
      <c r="CH161" s="191"/>
    </row>
    <row r="162" spans="1:86" x14ac:dyDescent="0.25">
      <c r="A162" s="180" t="s">
        <v>188</v>
      </c>
      <c r="B162" s="180" t="s">
        <v>181</v>
      </c>
      <c r="C162" s="180" t="s">
        <v>205</v>
      </c>
      <c r="D162" s="180" t="s">
        <v>121</v>
      </c>
      <c r="E162" s="180" t="s">
        <v>187</v>
      </c>
      <c r="F162" s="180">
        <v>2025</v>
      </c>
      <c r="G162" s="180"/>
      <c r="H162" s="182">
        <v>28000</v>
      </c>
      <c r="I162" s="180"/>
      <c r="J162" s="190" t="s">
        <v>200</v>
      </c>
      <c r="K162" s="180" t="s">
        <v>68</v>
      </c>
      <c r="L162" s="180"/>
      <c r="M162" s="180"/>
      <c r="N162" s="180" t="s">
        <v>201</v>
      </c>
      <c r="O162" s="180"/>
      <c r="P162" s="180"/>
      <c r="Q162" s="182"/>
      <c r="R162" s="182"/>
      <c r="S162" s="182"/>
      <c r="T162" s="182"/>
      <c r="U162" s="180"/>
      <c r="V162" s="182">
        <v>28000</v>
      </c>
      <c r="W162" s="182">
        <v>28000</v>
      </c>
      <c r="X162" s="182">
        <v>28000</v>
      </c>
      <c r="Y162" s="182">
        <v>28000</v>
      </c>
      <c r="Z162" s="175"/>
      <c r="AA162" s="175"/>
      <c r="AB162" s="175"/>
      <c r="AC162" s="175"/>
      <c r="AD162" s="175"/>
      <c r="AE162" s="175"/>
      <c r="AF162" s="175"/>
      <c r="AG162" s="175"/>
      <c r="AH162" s="175"/>
      <c r="AI162" s="175"/>
      <c r="AJ162" s="175"/>
      <c r="AK162" s="175"/>
      <c r="AL162" s="175"/>
      <c r="AM162" s="175"/>
      <c r="AN162" s="175"/>
      <c r="AO162" s="175"/>
      <c r="AP162" s="175"/>
      <c r="AQ162" s="175"/>
      <c r="AR162" s="175"/>
      <c r="AS162" s="175"/>
      <c r="AT162" s="175"/>
      <c r="AU162" s="175"/>
      <c r="AV162" s="175"/>
      <c r="AW162" s="175"/>
      <c r="AX162" s="175"/>
      <c r="AY162" s="175"/>
      <c r="AZ162" s="175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75"/>
      <c r="BL162" s="175"/>
      <c r="BM162" s="175"/>
      <c r="BN162" s="175"/>
      <c r="BO162" s="175"/>
      <c r="BP162" s="175"/>
      <c r="BQ162" s="175"/>
      <c r="BR162" s="175"/>
      <c r="BS162" s="175"/>
      <c r="BT162" s="175"/>
      <c r="BU162" s="175"/>
      <c r="BV162" s="175"/>
      <c r="BW162" s="175"/>
      <c r="BX162" s="175"/>
      <c r="BY162" s="175"/>
      <c r="BZ162" s="175"/>
      <c r="CA162" s="175"/>
      <c r="CB162" s="175"/>
      <c r="CC162" s="175"/>
      <c r="CD162" s="175"/>
      <c r="CE162" s="175"/>
      <c r="CF162" s="175"/>
      <c r="CG162" s="175"/>
      <c r="CH162" s="175"/>
    </row>
    <row r="163" spans="1:86" x14ac:dyDescent="0.25">
      <c r="A163" s="175"/>
      <c r="B163" s="193" t="s">
        <v>60</v>
      </c>
      <c r="C163" s="193" t="s">
        <v>206</v>
      </c>
      <c r="D163" s="197" t="s">
        <v>207</v>
      </c>
      <c r="E163" s="193" t="s">
        <v>70</v>
      </c>
      <c r="F163" s="193">
        <v>2023</v>
      </c>
      <c r="G163" s="194"/>
      <c r="H163" s="195">
        <v>92960</v>
      </c>
      <c r="I163" s="194"/>
      <c r="J163" s="194"/>
      <c r="K163" s="193" t="s">
        <v>68</v>
      </c>
      <c r="L163" s="175"/>
      <c r="M163" s="175"/>
      <c r="N163" s="175"/>
      <c r="O163" s="175"/>
      <c r="P163" s="175"/>
      <c r="Q163" s="179"/>
      <c r="R163" s="179"/>
      <c r="S163" s="179"/>
      <c r="T163" s="198"/>
      <c r="U163" s="198"/>
      <c r="V163" s="195">
        <v>16800</v>
      </c>
      <c r="W163" s="195">
        <v>33600</v>
      </c>
      <c r="X163" s="195">
        <v>92960</v>
      </c>
      <c r="Y163" s="195">
        <v>92960</v>
      </c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  <c r="AR163" s="175"/>
      <c r="AS163" s="175"/>
      <c r="AT163" s="175"/>
      <c r="AU163" s="175"/>
      <c r="AV163" s="175"/>
      <c r="AW163" s="175"/>
      <c r="AX163" s="175"/>
      <c r="AY163" s="175">
        <v>0</v>
      </c>
      <c r="AZ163" s="175">
        <v>0</v>
      </c>
      <c r="BA163" s="175">
        <v>0</v>
      </c>
      <c r="BB163" s="175">
        <v>56000</v>
      </c>
      <c r="BC163" s="175">
        <v>56000</v>
      </c>
      <c r="BD163" s="175">
        <v>56000</v>
      </c>
      <c r="BE163" s="175">
        <v>56000</v>
      </c>
      <c r="BF163" s="175">
        <v>56000</v>
      </c>
      <c r="BG163" s="175">
        <v>56000</v>
      </c>
      <c r="BH163" s="175">
        <v>56000</v>
      </c>
      <c r="BI163" s="175">
        <v>56000</v>
      </c>
      <c r="BJ163" s="175">
        <v>56000</v>
      </c>
      <c r="BK163" s="175">
        <v>56000</v>
      </c>
      <c r="BL163" s="175">
        <v>56000</v>
      </c>
      <c r="BM163" s="175">
        <v>56000</v>
      </c>
      <c r="BN163" s="175">
        <v>56000</v>
      </c>
      <c r="BO163" s="175">
        <v>56000</v>
      </c>
      <c r="BP163" s="175">
        <v>56000</v>
      </c>
      <c r="BQ163" s="175">
        <v>56000</v>
      </c>
      <c r="BR163" s="175">
        <v>56000</v>
      </c>
      <c r="BS163" s="175">
        <v>56000</v>
      </c>
      <c r="BT163" s="175">
        <v>56000</v>
      </c>
      <c r="BU163" s="175">
        <v>56000</v>
      </c>
      <c r="BV163" s="175">
        <v>56000</v>
      </c>
      <c r="BW163" s="175">
        <v>56000</v>
      </c>
      <c r="BX163" s="175">
        <v>56000</v>
      </c>
      <c r="BY163" s="175">
        <v>56000</v>
      </c>
      <c r="BZ163" s="175">
        <v>56000</v>
      </c>
      <c r="CA163" s="175">
        <v>56000</v>
      </c>
      <c r="CB163" s="175">
        <v>56000</v>
      </c>
      <c r="CC163" s="175">
        <v>56000</v>
      </c>
      <c r="CD163" s="175">
        <v>56000</v>
      </c>
      <c r="CE163" s="175">
        <v>56000</v>
      </c>
      <c r="CF163" s="175">
        <v>56000</v>
      </c>
      <c r="CG163" s="175">
        <v>56000</v>
      </c>
      <c r="CH163" s="175">
        <v>56000</v>
      </c>
    </row>
    <row r="167" spans="1:86" s="175" customFormat="1" ht="120" x14ac:dyDescent="0.25">
      <c r="A167" s="176" t="s">
        <v>11</v>
      </c>
      <c r="B167" s="177" t="s">
        <v>14</v>
      </c>
      <c r="C167" s="176" t="s">
        <v>17</v>
      </c>
      <c r="D167" s="177" t="s">
        <v>20</v>
      </c>
      <c r="E167" s="177" t="s">
        <v>58</v>
      </c>
      <c r="F167" s="176" t="s">
        <v>25</v>
      </c>
      <c r="G167" s="176" t="s">
        <v>27</v>
      </c>
      <c r="H167" s="176" t="s">
        <v>29</v>
      </c>
      <c r="I167" s="176" t="s">
        <v>31</v>
      </c>
      <c r="J167" s="177" t="s">
        <v>34</v>
      </c>
      <c r="K167" s="177" t="s">
        <v>36</v>
      </c>
      <c r="L167" s="176" t="s">
        <v>39</v>
      </c>
      <c r="M167" s="176" t="s">
        <v>41</v>
      </c>
      <c r="N167" s="176" t="s">
        <v>44</v>
      </c>
      <c r="O167" s="176" t="s">
        <v>46</v>
      </c>
      <c r="P167" s="176" t="s">
        <v>49</v>
      </c>
      <c r="Q167" s="176">
        <v>2012</v>
      </c>
      <c r="R167" s="176">
        <v>2013</v>
      </c>
      <c r="S167" s="176">
        <v>2014</v>
      </c>
      <c r="T167" s="176">
        <v>2015</v>
      </c>
      <c r="U167" s="176">
        <v>2020</v>
      </c>
      <c r="V167" s="176">
        <v>2025</v>
      </c>
      <c r="W167" s="176">
        <v>2030</v>
      </c>
      <c r="X167" s="176">
        <v>2035</v>
      </c>
      <c r="Y167" s="176">
        <v>2040</v>
      </c>
      <c r="Z167" s="178"/>
      <c r="AA167" s="178"/>
      <c r="AB167" s="178"/>
      <c r="AC167" s="178"/>
      <c r="AD167" s="178"/>
      <c r="AE167" s="178"/>
      <c r="AF167" s="178"/>
      <c r="AG167" s="178"/>
    </row>
    <row r="168" spans="1:86" s="175" customFormat="1" x14ac:dyDescent="0.25">
      <c r="A168" s="175" t="b">
        <f>A8=A94</f>
        <v>1</v>
      </c>
      <c r="B168" s="175" t="b">
        <f t="shared" ref="B168:L183" si="1">B8=B94</f>
        <v>1</v>
      </c>
      <c r="C168" s="175" t="b">
        <f t="shared" si="1"/>
        <v>1</v>
      </c>
      <c r="D168" s="175" t="b">
        <f t="shared" si="1"/>
        <v>1</v>
      </c>
      <c r="E168" s="175" t="b">
        <f t="shared" si="1"/>
        <v>1</v>
      </c>
      <c r="F168" s="175" t="b">
        <f t="shared" ref="F168:L168" si="2">F8=F94</f>
        <v>1</v>
      </c>
      <c r="G168" s="175" t="b">
        <f t="shared" si="2"/>
        <v>1</v>
      </c>
      <c r="H168" s="175" t="b">
        <f t="shared" si="2"/>
        <v>1</v>
      </c>
      <c r="I168" s="175" t="b">
        <f t="shared" si="2"/>
        <v>1</v>
      </c>
      <c r="J168" s="175" t="b">
        <f t="shared" si="2"/>
        <v>1</v>
      </c>
      <c r="K168" s="175" t="b">
        <f t="shared" si="2"/>
        <v>1</v>
      </c>
      <c r="L168" s="175" t="b">
        <f t="shared" si="2"/>
        <v>1</v>
      </c>
      <c r="Q168" s="179">
        <v>850.29999542236328</v>
      </c>
      <c r="R168" s="179">
        <v>879.5</v>
      </c>
      <c r="S168" s="179">
        <v>839.05333709716797</v>
      </c>
      <c r="T168" s="179"/>
      <c r="U168" s="179"/>
      <c r="V168" s="179"/>
      <c r="W168" s="179"/>
      <c r="X168" s="179"/>
      <c r="Y168" s="179"/>
    </row>
    <row r="169" spans="1:86" s="175" customFormat="1" x14ac:dyDescent="0.25">
      <c r="A169" s="175" t="b">
        <f t="shared" ref="A169:D232" si="3">A9=A95</f>
        <v>1</v>
      </c>
      <c r="B169" s="175" t="b">
        <f t="shared" si="3"/>
        <v>1</v>
      </c>
      <c r="C169" s="175" t="b">
        <f t="shared" si="3"/>
        <v>1</v>
      </c>
      <c r="D169" s="175" t="b">
        <f t="shared" si="3"/>
        <v>1</v>
      </c>
      <c r="E169" s="175" t="b">
        <f t="shared" si="1"/>
        <v>1</v>
      </c>
      <c r="F169" s="175" t="b">
        <f t="shared" si="1"/>
        <v>1</v>
      </c>
      <c r="G169" s="175" t="b">
        <f t="shared" si="1"/>
        <v>1</v>
      </c>
      <c r="H169" s="175" t="b">
        <f t="shared" si="1"/>
        <v>1</v>
      </c>
      <c r="I169" s="175" t="b">
        <f t="shared" si="1"/>
        <v>1</v>
      </c>
      <c r="J169" s="175" t="b">
        <f t="shared" si="1"/>
        <v>1</v>
      </c>
      <c r="K169" s="175" t="b">
        <f t="shared" si="1"/>
        <v>1</v>
      </c>
      <c r="L169" s="175" t="b">
        <f t="shared" si="1"/>
        <v>1</v>
      </c>
      <c r="Q169" s="179">
        <v>392.40000057220459</v>
      </c>
      <c r="R169" s="179">
        <v>424.09999847412109</v>
      </c>
      <c r="S169" s="179">
        <v>472.17910671234131</v>
      </c>
      <c r="T169" s="179"/>
      <c r="U169" s="179"/>
      <c r="V169" s="179"/>
      <c r="W169" s="179"/>
      <c r="X169" s="179"/>
      <c r="Y169" s="179"/>
    </row>
    <row r="170" spans="1:86" s="175" customFormat="1" x14ac:dyDescent="0.25">
      <c r="A170" s="175" t="b">
        <f t="shared" si="3"/>
        <v>1</v>
      </c>
      <c r="B170" s="175" t="b">
        <f t="shared" si="3"/>
        <v>1</v>
      </c>
      <c r="C170" s="175" t="b">
        <f t="shared" si="3"/>
        <v>0</v>
      </c>
      <c r="D170" s="175" t="b">
        <f t="shared" si="3"/>
        <v>1</v>
      </c>
      <c r="E170" s="175" t="b">
        <f t="shared" si="1"/>
        <v>1</v>
      </c>
      <c r="F170" s="175" t="b">
        <f t="shared" si="1"/>
        <v>1</v>
      </c>
      <c r="G170" s="175" t="b">
        <f t="shared" si="1"/>
        <v>1</v>
      </c>
      <c r="H170" s="175" t="b">
        <f t="shared" si="1"/>
        <v>1</v>
      </c>
      <c r="I170" s="175" t="b">
        <f t="shared" si="1"/>
        <v>1</v>
      </c>
      <c r="J170" s="175" t="b">
        <f t="shared" si="1"/>
        <v>1</v>
      </c>
      <c r="K170" s="175" t="b">
        <f t="shared" si="1"/>
        <v>1</v>
      </c>
      <c r="L170" s="175" t="b">
        <f t="shared" si="1"/>
        <v>1</v>
      </c>
      <c r="M170" s="180"/>
      <c r="N170" s="182">
        <v>50000000</v>
      </c>
      <c r="O170" s="180" t="s">
        <v>196</v>
      </c>
      <c r="P170" s="180"/>
      <c r="Q170" s="182">
        <v>4027.2999601364136</v>
      </c>
      <c r="R170" s="182">
        <v>3978.80000436306</v>
      </c>
      <c r="S170" s="182">
        <v>4539.6999747753143</v>
      </c>
      <c r="T170" s="182">
        <v>5000</v>
      </c>
      <c r="U170" s="182">
        <v>5000</v>
      </c>
      <c r="V170" s="182">
        <v>5000</v>
      </c>
      <c r="W170" s="182">
        <v>5000</v>
      </c>
      <c r="X170" s="182">
        <v>5000</v>
      </c>
      <c r="Y170" s="182">
        <v>5000</v>
      </c>
    </row>
    <row r="171" spans="1:86" s="175" customFormat="1" x14ac:dyDescent="0.25">
      <c r="A171" s="175" t="b">
        <f t="shared" si="3"/>
        <v>1</v>
      </c>
      <c r="B171" s="175" t="b">
        <f t="shared" si="3"/>
        <v>1</v>
      </c>
      <c r="C171" s="175" t="b">
        <f t="shared" si="3"/>
        <v>1</v>
      </c>
      <c r="D171" s="175" t="b">
        <f t="shared" si="3"/>
        <v>1</v>
      </c>
      <c r="E171" s="175" t="b">
        <f t="shared" si="1"/>
        <v>1</v>
      </c>
      <c r="F171" s="175" t="b">
        <f t="shared" si="1"/>
        <v>1</v>
      </c>
      <c r="G171" s="175" t="b">
        <f t="shared" si="1"/>
        <v>1</v>
      </c>
      <c r="H171" s="175" t="b">
        <f t="shared" si="1"/>
        <v>1</v>
      </c>
      <c r="I171" s="175" t="b">
        <f t="shared" si="1"/>
        <v>1</v>
      </c>
      <c r="J171" s="175" t="b">
        <f t="shared" si="1"/>
        <v>1</v>
      </c>
      <c r="K171" s="175" t="b">
        <f t="shared" si="1"/>
        <v>1</v>
      </c>
      <c r="L171" s="175" t="b">
        <f t="shared" si="1"/>
        <v>1</v>
      </c>
      <c r="M171" s="180"/>
      <c r="N171" s="181"/>
      <c r="O171" s="180"/>
      <c r="P171" s="180"/>
      <c r="Q171" s="182">
        <v>401.40000295639038</v>
      </c>
      <c r="R171" s="182">
        <v>565.00000095367432</v>
      </c>
      <c r="S171" s="182">
        <v>614</v>
      </c>
      <c r="T171" s="182">
        <v>614</v>
      </c>
      <c r="U171" s="182">
        <v>650</v>
      </c>
      <c r="V171" s="182">
        <v>650</v>
      </c>
      <c r="W171" s="182">
        <v>650</v>
      </c>
      <c r="X171" s="182">
        <v>650</v>
      </c>
      <c r="Y171" s="182">
        <v>650</v>
      </c>
      <c r="Z171" s="180"/>
      <c r="AA171" s="180"/>
      <c r="AB171" s="180"/>
      <c r="AC171" s="180"/>
      <c r="AD171" s="180"/>
      <c r="AE171" s="180"/>
      <c r="AF171" s="180"/>
      <c r="AG171" s="180"/>
    </row>
    <row r="172" spans="1:86" s="175" customFormat="1" x14ac:dyDescent="0.25">
      <c r="A172" s="175" t="b">
        <f t="shared" si="3"/>
        <v>1</v>
      </c>
      <c r="B172" s="175" t="b">
        <f t="shared" si="3"/>
        <v>1</v>
      </c>
      <c r="C172" s="175" t="b">
        <f t="shared" si="3"/>
        <v>1</v>
      </c>
      <c r="D172" s="175" t="b">
        <f t="shared" si="3"/>
        <v>1</v>
      </c>
      <c r="E172" s="175" t="b">
        <f t="shared" si="1"/>
        <v>1</v>
      </c>
      <c r="F172" s="175" t="b">
        <f t="shared" si="1"/>
        <v>1</v>
      </c>
      <c r="G172" s="175" t="b">
        <f t="shared" si="1"/>
        <v>1</v>
      </c>
      <c r="H172" s="175" t="b">
        <f t="shared" si="1"/>
        <v>1</v>
      </c>
      <c r="I172" s="175" t="b">
        <f t="shared" si="1"/>
        <v>1</v>
      </c>
      <c r="J172" s="175" t="b">
        <f t="shared" si="1"/>
        <v>1</v>
      </c>
      <c r="K172" s="175" t="b">
        <f t="shared" si="1"/>
        <v>1</v>
      </c>
      <c r="L172" s="175" t="b">
        <f t="shared" si="1"/>
        <v>1</v>
      </c>
      <c r="M172" s="180"/>
      <c r="N172" s="181">
        <v>56875000</v>
      </c>
      <c r="O172" s="180"/>
      <c r="P172" s="180"/>
      <c r="Q172" s="182">
        <v>0</v>
      </c>
      <c r="R172" s="182">
        <v>0</v>
      </c>
      <c r="S172" s="182">
        <v>0</v>
      </c>
      <c r="T172" s="182">
        <v>945</v>
      </c>
      <c r="U172" s="182">
        <v>2350</v>
      </c>
      <c r="V172" s="182">
        <v>3000</v>
      </c>
      <c r="W172" s="182">
        <v>3750</v>
      </c>
      <c r="X172" s="182">
        <v>3750</v>
      </c>
      <c r="Y172" s="182">
        <v>3750</v>
      </c>
      <c r="Z172" s="180"/>
      <c r="AA172" s="182"/>
      <c r="AB172" s="180"/>
      <c r="AC172" s="180"/>
      <c r="AD172" s="180"/>
      <c r="AE172" s="180"/>
      <c r="AF172" s="180"/>
      <c r="AG172" s="180"/>
    </row>
    <row r="173" spans="1:86" s="175" customFormat="1" x14ac:dyDescent="0.25">
      <c r="A173" s="175" t="b">
        <f t="shared" si="3"/>
        <v>1</v>
      </c>
      <c r="B173" s="175" t="b">
        <f t="shared" si="3"/>
        <v>1</v>
      </c>
      <c r="C173" s="175" t="b">
        <f t="shared" si="3"/>
        <v>1</v>
      </c>
      <c r="D173" s="175" t="b">
        <f t="shared" si="3"/>
        <v>1</v>
      </c>
      <c r="E173" s="175" t="b">
        <f t="shared" si="1"/>
        <v>1</v>
      </c>
      <c r="F173" s="175" t="b">
        <f t="shared" si="1"/>
        <v>1</v>
      </c>
      <c r="G173" s="175" t="b">
        <f t="shared" si="1"/>
        <v>1</v>
      </c>
      <c r="H173" s="175" t="b">
        <f t="shared" si="1"/>
        <v>1</v>
      </c>
      <c r="I173" s="175" t="b">
        <f t="shared" si="1"/>
        <v>1</v>
      </c>
      <c r="J173" s="175" t="b">
        <f t="shared" si="1"/>
        <v>1</v>
      </c>
      <c r="K173" s="175" t="b">
        <f t="shared" si="1"/>
        <v>1</v>
      </c>
      <c r="L173" s="175" t="b">
        <f t="shared" si="1"/>
        <v>1</v>
      </c>
      <c r="M173" s="180"/>
      <c r="N173" s="181">
        <v>126300000</v>
      </c>
      <c r="O173" s="180"/>
      <c r="P173" s="180"/>
      <c r="Q173" s="182">
        <v>0</v>
      </c>
      <c r="R173" s="182">
        <v>0</v>
      </c>
      <c r="S173" s="182">
        <v>0</v>
      </c>
      <c r="T173" s="182">
        <v>0</v>
      </c>
      <c r="U173" s="182">
        <v>1380</v>
      </c>
      <c r="V173" s="182">
        <v>1750</v>
      </c>
      <c r="W173" s="182">
        <v>0</v>
      </c>
      <c r="X173" s="182">
        <v>0</v>
      </c>
      <c r="Y173" s="182">
        <v>0</v>
      </c>
      <c r="Z173" s="180" t="s">
        <v>194</v>
      </c>
      <c r="AA173" s="180"/>
      <c r="AB173" s="180"/>
      <c r="AC173" s="180"/>
      <c r="AD173" s="180"/>
      <c r="AE173" s="180"/>
      <c r="AF173" s="180"/>
      <c r="AG173" s="180"/>
    </row>
    <row r="174" spans="1:86" s="175" customFormat="1" x14ac:dyDescent="0.25">
      <c r="A174" s="175" t="b">
        <f t="shared" si="3"/>
        <v>1</v>
      </c>
      <c r="B174" s="175" t="b">
        <f t="shared" si="3"/>
        <v>1</v>
      </c>
      <c r="C174" s="175" t="b">
        <f t="shared" si="3"/>
        <v>1</v>
      </c>
      <c r="D174" s="175" t="b">
        <f t="shared" si="3"/>
        <v>1</v>
      </c>
      <c r="E174" s="175" t="b">
        <f t="shared" si="1"/>
        <v>1</v>
      </c>
      <c r="F174" s="175" t="b">
        <f t="shared" si="1"/>
        <v>1</v>
      </c>
      <c r="G174" s="175" t="b">
        <f t="shared" si="1"/>
        <v>1</v>
      </c>
      <c r="H174" s="175" t="b">
        <f t="shared" si="1"/>
        <v>1</v>
      </c>
      <c r="I174" s="175" t="b">
        <f t="shared" si="1"/>
        <v>1</v>
      </c>
      <c r="J174" s="175" t="b">
        <f t="shared" si="1"/>
        <v>1</v>
      </c>
      <c r="K174" s="175" t="b">
        <f t="shared" si="1"/>
        <v>1</v>
      </c>
      <c r="L174" s="175" t="b">
        <f t="shared" si="1"/>
        <v>1</v>
      </c>
      <c r="M174" s="180"/>
      <c r="N174" s="181">
        <v>98000000</v>
      </c>
      <c r="O174" s="180"/>
      <c r="P174" s="180"/>
      <c r="Q174" s="182">
        <v>0</v>
      </c>
      <c r="R174" s="182">
        <v>0</v>
      </c>
      <c r="S174" s="182">
        <v>0</v>
      </c>
      <c r="T174" s="182">
        <v>0</v>
      </c>
      <c r="U174" s="182">
        <v>0</v>
      </c>
      <c r="V174" s="182">
        <v>4000</v>
      </c>
      <c r="W174" s="182">
        <v>5000</v>
      </c>
      <c r="X174" s="182">
        <v>5000</v>
      </c>
      <c r="Y174" s="182">
        <v>5000</v>
      </c>
      <c r="Z174" s="182"/>
      <c r="AA174" s="180"/>
      <c r="AB174" s="180"/>
      <c r="AC174" s="180"/>
      <c r="AD174" s="180"/>
      <c r="AE174" s="180"/>
      <c r="AF174" s="180"/>
      <c r="AG174" s="180"/>
    </row>
    <row r="175" spans="1:86" s="175" customFormat="1" x14ac:dyDescent="0.25">
      <c r="A175" s="175" t="b">
        <f t="shared" si="3"/>
        <v>1</v>
      </c>
      <c r="B175" s="175" t="b">
        <f t="shared" si="3"/>
        <v>1</v>
      </c>
      <c r="C175" s="175" t="b">
        <f t="shared" si="3"/>
        <v>1</v>
      </c>
      <c r="D175" s="175" t="b">
        <f t="shared" si="3"/>
        <v>1</v>
      </c>
      <c r="E175" s="175" t="b">
        <f t="shared" si="1"/>
        <v>1</v>
      </c>
      <c r="F175" s="175" t="b">
        <f t="shared" si="1"/>
        <v>1</v>
      </c>
      <c r="G175" s="175" t="b">
        <f t="shared" si="1"/>
        <v>1</v>
      </c>
      <c r="H175" s="175" t="b">
        <f t="shared" si="1"/>
        <v>1</v>
      </c>
      <c r="I175" s="175" t="b">
        <f t="shared" si="1"/>
        <v>1</v>
      </c>
      <c r="J175" s="175" t="b">
        <f t="shared" si="1"/>
        <v>1</v>
      </c>
      <c r="K175" s="175" t="b">
        <f t="shared" si="1"/>
        <v>1</v>
      </c>
      <c r="L175" s="175" t="b">
        <f t="shared" si="1"/>
        <v>1</v>
      </c>
      <c r="Q175" s="179">
        <v>178.10000038146973</v>
      </c>
      <c r="R175" s="179">
        <v>172.69999980926514</v>
      </c>
      <c r="S175" s="179">
        <v>172.16666603088379</v>
      </c>
      <c r="T175" s="179"/>
      <c r="U175" s="179"/>
      <c r="V175" s="179"/>
      <c r="W175" s="179"/>
      <c r="X175" s="179"/>
      <c r="Y175" s="179"/>
    </row>
    <row r="176" spans="1:86" s="175" customFormat="1" x14ac:dyDescent="0.25">
      <c r="A176" s="175" t="b">
        <f t="shared" si="3"/>
        <v>1</v>
      </c>
      <c r="B176" s="175" t="b">
        <f t="shared" si="3"/>
        <v>1</v>
      </c>
      <c r="C176" s="175" t="b">
        <f t="shared" si="3"/>
        <v>1</v>
      </c>
      <c r="D176" s="175" t="b">
        <f t="shared" si="3"/>
        <v>1</v>
      </c>
      <c r="E176" s="175" t="b">
        <f t="shared" si="1"/>
        <v>1</v>
      </c>
      <c r="F176" s="175" t="b">
        <f t="shared" si="1"/>
        <v>1</v>
      </c>
      <c r="G176" s="175" t="b">
        <f t="shared" si="1"/>
        <v>1</v>
      </c>
      <c r="H176" s="175" t="b">
        <f t="shared" si="1"/>
        <v>1</v>
      </c>
      <c r="I176" s="175" t="b">
        <f t="shared" si="1"/>
        <v>1</v>
      </c>
      <c r="J176" s="175" t="b">
        <f t="shared" si="1"/>
        <v>1</v>
      </c>
      <c r="K176" s="175" t="b">
        <f t="shared" si="1"/>
        <v>1</v>
      </c>
      <c r="L176" s="175" t="b">
        <f t="shared" si="1"/>
        <v>1</v>
      </c>
      <c r="Q176" s="179">
        <v>655.60000610351562</v>
      </c>
      <c r="R176" s="179">
        <v>688.60000610351562</v>
      </c>
      <c r="S176" s="179">
        <v>716.43334007263184</v>
      </c>
      <c r="T176" s="179"/>
      <c r="U176" s="179"/>
      <c r="V176" s="179"/>
      <c r="W176" s="179"/>
      <c r="X176" s="179"/>
      <c r="Y176" s="179"/>
    </row>
    <row r="177" spans="1:25" s="175" customFormat="1" x14ac:dyDescent="0.25">
      <c r="A177" s="175" t="b">
        <f t="shared" si="3"/>
        <v>1</v>
      </c>
      <c r="B177" s="175" t="b">
        <f t="shared" si="3"/>
        <v>1</v>
      </c>
      <c r="C177" s="175" t="b">
        <f t="shared" si="3"/>
        <v>1</v>
      </c>
      <c r="D177" s="175" t="b">
        <f t="shared" si="3"/>
        <v>1</v>
      </c>
      <c r="E177" s="175" t="b">
        <f t="shared" si="1"/>
        <v>1</v>
      </c>
      <c r="F177" s="175" t="b">
        <f t="shared" si="1"/>
        <v>1</v>
      </c>
      <c r="G177" s="175" t="b">
        <f t="shared" si="1"/>
        <v>1</v>
      </c>
      <c r="H177" s="175" t="b">
        <f t="shared" si="1"/>
        <v>0</v>
      </c>
      <c r="I177" s="175" t="b">
        <f t="shared" si="1"/>
        <v>1</v>
      </c>
      <c r="J177" s="175" t="b">
        <f t="shared" si="1"/>
        <v>1</v>
      </c>
      <c r="K177" s="175" t="b">
        <f t="shared" si="1"/>
        <v>1</v>
      </c>
      <c r="L177" s="175" t="b">
        <f t="shared" si="1"/>
        <v>1</v>
      </c>
      <c r="M177" s="180"/>
      <c r="N177" s="180"/>
      <c r="O177" s="180"/>
      <c r="P177" s="180"/>
      <c r="Q177" s="182">
        <v>6068.9999847412109</v>
      </c>
      <c r="R177" s="182">
        <v>6319.1999053955078</v>
      </c>
      <c r="S177" s="182">
        <v>6951.433349609375</v>
      </c>
      <c r="T177" s="192">
        <v>9300</v>
      </c>
      <c r="U177" s="192">
        <v>10350</v>
      </c>
      <c r="V177" s="192">
        <v>10350</v>
      </c>
      <c r="W177" s="192">
        <v>10350</v>
      </c>
      <c r="X177" s="192">
        <v>10350</v>
      </c>
      <c r="Y177" s="192">
        <v>10350</v>
      </c>
    </row>
    <row r="178" spans="1:25" s="175" customFormat="1" x14ac:dyDescent="0.25">
      <c r="A178" s="175" t="b">
        <f t="shared" si="3"/>
        <v>1</v>
      </c>
      <c r="B178" s="175" t="b">
        <f t="shared" si="3"/>
        <v>1</v>
      </c>
      <c r="C178" s="175" t="b">
        <f t="shared" si="3"/>
        <v>1</v>
      </c>
      <c r="D178" s="175" t="b">
        <f t="shared" si="3"/>
        <v>1</v>
      </c>
      <c r="E178" s="175" t="b">
        <f t="shared" si="1"/>
        <v>1</v>
      </c>
      <c r="F178" s="175" t="b">
        <f t="shared" si="1"/>
        <v>1</v>
      </c>
      <c r="G178" s="175" t="b">
        <f t="shared" si="1"/>
        <v>1</v>
      </c>
      <c r="H178" s="175" t="b">
        <f t="shared" si="1"/>
        <v>1</v>
      </c>
      <c r="I178" s="175" t="b">
        <f t="shared" si="1"/>
        <v>1</v>
      </c>
      <c r="J178" s="175" t="b">
        <f t="shared" si="1"/>
        <v>1</v>
      </c>
      <c r="K178" s="175" t="b">
        <f t="shared" si="1"/>
        <v>1</v>
      </c>
      <c r="L178" s="175" t="b">
        <f t="shared" si="1"/>
        <v>1</v>
      </c>
      <c r="Q178" s="179">
        <v>400.90000534057617</v>
      </c>
      <c r="R178" s="179">
        <v>423.60000228881836</v>
      </c>
      <c r="S178" s="179">
        <v>443.79999542236328</v>
      </c>
      <c r="T178" s="179"/>
      <c r="U178" s="179"/>
      <c r="V178" s="179"/>
      <c r="W178" s="179"/>
      <c r="X178" s="179"/>
      <c r="Y178" s="179"/>
    </row>
    <row r="179" spans="1:25" s="175" customFormat="1" x14ac:dyDescent="0.25">
      <c r="A179" s="175" t="b">
        <f t="shared" si="3"/>
        <v>1</v>
      </c>
      <c r="B179" s="175" t="b">
        <f t="shared" si="3"/>
        <v>1</v>
      </c>
      <c r="C179" s="175" t="b">
        <f t="shared" si="3"/>
        <v>1</v>
      </c>
      <c r="D179" s="175" t="b">
        <f t="shared" si="3"/>
        <v>1</v>
      </c>
      <c r="E179" s="175" t="b">
        <f t="shared" si="1"/>
        <v>1</v>
      </c>
      <c r="F179" s="175" t="b">
        <f t="shared" si="1"/>
        <v>1</v>
      </c>
      <c r="G179" s="175" t="b">
        <f t="shared" si="1"/>
        <v>1</v>
      </c>
      <c r="H179" s="175" t="b">
        <f t="shared" si="1"/>
        <v>1</v>
      </c>
      <c r="I179" s="175" t="b">
        <f t="shared" si="1"/>
        <v>1</v>
      </c>
      <c r="J179" s="175" t="b">
        <f t="shared" si="1"/>
        <v>1</v>
      </c>
      <c r="K179" s="175" t="b">
        <f t="shared" si="1"/>
        <v>1</v>
      </c>
      <c r="L179" s="175" t="b">
        <f t="shared" si="1"/>
        <v>1</v>
      </c>
      <c r="M179" s="180"/>
      <c r="N179" s="199">
        <v>40000000</v>
      </c>
      <c r="O179" s="180"/>
      <c r="P179" s="187" t="s">
        <v>214</v>
      </c>
      <c r="Q179" s="188">
        <v>0</v>
      </c>
      <c r="R179" s="188">
        <v>0</v>
      </c>
      <c r="S179" s="188">
        <v>0</v>
      </c>
      <c r="T179" s="188">
        <v>0</v>
      </c>
      <c r="U179" s="188">
        <v>0</v>
      </c>
      <c r="V179" s="188">
        <v>2500</v>
      </c>
      <c r="W179" s="188">
        <v>2500</v>
      </c>
      <c r="X179" s="188">
        <v>2500</v>
      </c>
      <c r="Y179" s="188">
        <v>2500</v>
      </c>
    </row>
    <row r="180" spans="1:25" s="175" customFormat="1" x14ac:dyDescent="0.25">
      <c r="A180" s="175" t="b">
        <f t="shared" si="3"/>
        <v>1</v>
      </c>
      <c r="B180" s="175" t="b">
        <f t="shared" si="3"/>
        <v>1</v>
      </c>
      <c r="C180" s="175" t="b">
        <f t="shared" si="3"/>
        <v>1</v>
      </c>
      <c r="D180" s="175" t="b">
        <f t="shared" si="3"/>
        <v>1</v>
      </c>
      <c r="E180" s="175" t="b">
        <f t="shared" si="1"/>
        <v>1</v>
      </c>
      <c r="F180" s="175" t="b">
        <f t="shared" si="1"/>
        <v>1</v>
      </c>
      <c r="G180" s="175" t="b">
        <f t="shared" si="1"/>
        <v>1</v>
      </c>
      <c r="H180" s="175" t="b">
        <f t="shared" si="1"/>
        <v>1</v>
      </c>
      <c r="I180" s="175" t="b">
        <f t="shared" si="1"/>
        <v>1</v>
      </c>
      <c r="J180" s="175" t="b">
        <f t="shared" si="1"/>
        <v>1</v>
      </c>
      <c r="K180" s="175" t="b">
        <f t="shared" si="1"/>
        <v>1</v>
      </c>
      <c r="L180" s="175" t="b">
        <f t="shared" si="1"/>
        <v>1</v>
      </c>
      <c r="M180" s="180"/>
      <c r="N180" s="180"/>
      <c r="O180" s="180"/>
      <c r="P180" s="180"/>
      <c r="Q180" s="182">
        <v>518.00000190734863</v>
      </c>
      <c r="R180" s="182">
        <v>473.19999313354492</v>
      </c>
      <c r="S180" s="182">
        <v>495.5</v>
      </c>
      <c r="T180" s="182">
        <v>500</v>
      </c>
      <c r="U180" s="182"/>
      <c r="V180" s="182"/>
      <c r="W180" s="182"/>
      <c r="X180" s="182">
        <v>600</v>
      </c>
      <c r="Y180" s="182">
        <v>800</v>
      </c>
    </row>
    <row r="181" spans="1:25" s="175" customFormat="1" x14ac:dyDescent="0.25">
      <c r="A181" s="175" t="b">
        <f t="shared" si="3"/>
        <v>1</v>
      </c>
      <c r="B181" s="175" t="b">
        <f t="shared" si="3"/>
        <v>1</v>
      </c>
      <c r="C181" s="175" t="b">
        <f t="shared" si="3"/>
        <v>1</v>
      </c>
      <c r="D181" s="175" t="b">
        <f t="shared" si="3"/>
        <v>1</v>
      </c>
      <c r="E181" s="175" t="b">
        <f t="shared" si="1"/>
        <v>1</v>
      </c>
      <c r="F181" s="175" t="b">
        <f t="shared" si="1"/>
        <v>1</v>
      </c>
      <c r="G181" s="175" t="b">
        <f t="shared" si="1"/>
        <v>1</v>
      </c>
      <c r="H181" s="175" t="b">
        <f t="shared" si="1"/>
        <v>1</v>
      </c>
      <c r="I181" s="175" t="b">
        <f t="shared" si="1"/>
        <v>1</v>
      </c>
      <c r="J181" s="175" t="b">
        <f t="shared" si="1"/>
        <v>1</v>
      </c>
      <c r="K181" s="175" t="b">
        <f t="shared" si="1"/>
        <v>1</v>
      </c>
      <c r="L181" s="175" t="b">
        <f t="shared" si="1"/>
        <v>1</v>
      </c>
      <c r="M181" s="180"/>
      <c r="N181" s="180"/>
      <c r="O181" s="180"/>
      <c r="P181" s="180"/>
      <c r="Q181" s="182">
        <v>1315.8999996185303</v>
      </c>
      <c r="R181" s="182">
        <v>1352.800009727478</v>
      </c>
      <c r="S181" s="182">
        <v>1323.4333305358887</v>
      </c>
      <c r="T181" s="182">
        <v>1500</v>
      </c>
      <c r="U181" s="182"/>
      <c r="V181" s="182"/>
      <c r="W181" s="182"/>
      <c r="X181" s="182">
        <v>1700</v>
      </c>
      <c r="Y181" s="182">
        <v>1788</v>
      </c>
    </row>
    <row r="182" spans="1:25" s="175" customFormat="1" x14ac:dyDescent="0.25">
      <c r="A182" s="175" t="b">
        <f t="shared" si="3"/>
        <v>1</v>
      </c>
      <c r="B182" s="175" t="b">
        <f t="shared" si="3"/>
        <v>1</v>
      </c>
      <c r="C182" s="175" t="b">
        <f t="shared" si="3"/>
        <v>1</v>
      </c>
      <c r="D182" s="175" t="b">
        <f t="shared" si="3"/>
        <v>1</v>
      </c>
      <c r="E182" s="175" t="b">
        <f t="shared" si="1"/>
        <v>1</v>
      </c>
      <c r="F182" s="175" t="b">
        <f t="shared" si="1"/>
        <v>1</v>
      </c>
      <c r="G182" s="175" t="b">
        <f t="shared" si="1"/>
        <v>1</v>
      </c>
      <c r="H182" s="175" t="b">
        <f t="shared" si="1"/>
        <v>1</v>
      </c>
      <c r="I182" s="175" t="b">
        <f t="shared" si="1"/>
        <v>1</v>
      </c>
      <c r="J182" s="175" t="b">
        <f t="shared" si="1"/>
        <v>1</v>
      </c>
      <c r="K182" s="175" t="b">
        <f t="shared" si="1"/>
        <v>1</v>
      </c>
      <c r="L182" s="175" t="b">
        <f t="shared" si="1"/>
        <v>1</v>
      </c>
      <c r="M182" s="180"/>
      <c r="N182" s="180"/>
      <c r="O182" s="180"/>
      <c r="P182" s="180"/>
      <c r="Q182" s="182">
        <v>474.40001354366541</v>
      </c>
      <c r="R182" s="182">
        <v>552.79999542236328</v>
      </c>
      <c r="S182" s="182">
        <v>594.33334992825985</v>
      </c>
      <c r="T182" s="182">
        <v>650</v>
      </c>
      <c r="U182" s="182"/>
      <c r="V182" s="182"/>
      <c r="W182" s="182"/>
      <c r="X182" s="182">
        <v>800</v>
      </c>
      <c r="Y182" s="182">
        <v>800</v>
      </c>
    </row>
    <row r="183" spans="1:25" s="175" customFormat="1" x14ac:dyDescent="0.25">
      <c r="A183" s="175" t="b">
        <f t="shared" si="3"/>
        <v>1</v>
      </c>
      <c r="B183" s="175" t="b">
        <f t="shared" si="3"/>
        <v>1</v>
      </c>
      <c r="C183" s="175" t="b">
        <f t="shared" si="3"/>
        <v>1</v>
      </c>
      <c r="D183" s="175" t="b">
        <f t="shared" si="3"/>
        <v>1</v>
      </c>
      <c r="E183" s="175" t="b">
        <f t="shared" si="1"/>
        <v>1</v>
      </c>
      <c r="F183" s="175" t="b">
        <f t="shared" si="1"/>
        <v>1</v>
      </c>
      <c r="G183" s="175" t="b">
        <f t="shared" si="1"/>
        <v>1</v>
      </c>
      <c r="H183" s="175" t="b">
        <f t="shared" si="1"/>
        <v>1</v>
      </c>
      <c r="I183" s="175" t="b">
        <f t="shared" si="1"/>
        <v>1</v>
      </c>
      <c r="J183" s="175" t="b">
        <f t="shared" si="1"/>
        <v>1</v>
      </c>
      <c r="K183" s="175" t="b">
        <f t="shared" si="1"/>
        <v>1</v>
      </c>
      <c r="L183" s="175" t="b">
        <f t="shared" si="1"/>
        <v>1</v>
      </c>
      <c r="M183" s="180"/>
      <c r="N183" s="180"/>
      <c r="O183" s="180"/>
      <c r="P183" s="180"/>
      <c r="Q183" s="182"/>
      <c r="R183" s="182"/>
      <c r="S183" s="182"/>
      <c r="T183" s="182">
        <v>80</v>
      </c>
      <c r="U183" s="182"/>
      <c r="V183" s="182"/>
      <c r="W183" s="182"/>
      <c r="X183" s="182">
        <v>100</v>
      </c>
      <c r="Y183" s="182">
        <v>100</v>
      </c>
    </row>
    <row r="184" spans="1:25" s="175" customFormat="1" x14ac:dyDescent="0.25">
      <c r="A184" s="175" t="b">
        <f t="shared" si="3"/>
        <v>1</v>
      </c>
      <c r="B184" s="175" t="b">
        <f t="shared" si="3"/>
        <v>1</v>
      </c>
      <c r="C184" s="175" t="b">
        <f t="shared" si="3"/>
        <v>1</v>
      </c>
      <c r="D184" s="175" t="b">
        <f t="shared" si="3"/>
        <v>1</v>
      </c>
      <c r="E184" s="175" t="b">
        <f t="shared" ref="E184:L199" si="4">E24=E110</f>
        <v>1</v>
      </c>
      <c r="F184" s="175" t="b">
        <f t="shared" si="4"/>
        <v>1</v>
      </c>
      <c r="G184" s="175" t="b">
        <f t="shared" si="4"/>
        <v>1</v>
      </c>
      <c r="H184" s="175" t="b">
        <f t="shared" si="4"/>
        <v>1</v>
      </c>
      <c r="I184" s="175" t="b">
        <f t="shared" si="4"/>
        <v>1</v>
      </c>
      <c r="J184" s="175" t="b">
        <f t="shared" si="4"/>
        <v>1</v>
      </c>
      <c r="K184" s="175" t="b">
        <f t="shared" si="4"/>
        <v>1</v>
      </c>
      <c r="L184" s="175" t="b">
        <f t="shared" si="4"/>
        <v>1</v>
      </c>
      <c r="M184" s="180"/>
      <c r="N184" s="180"/>
      <c r="O184" s="180"/>
      <c r="P184" s="180"/>
      <c r="Q184" s="182">
        <v>4055.7999725341797</v>
      </c>
      <c r="R184" s="182">
        <v>4390.6000366210937</v>
      </c>
      <c r="S184" s="182">
        <v>4568.8000030517578</v>
      </c>
      <c r="T184" s="182">
        <v>4700</v>
      </c>
      <c r="U184" s="182">
        <v>5000</v>
      </c>
      <c r="V184" s="182">
        <v>6000</v>
      </c>
      <c r="W184" s="182">
        <v>7300</v>
      </c>
      <c r="X184" s="182">
        <v>7300</v>
      </c>
      <c r="Y184" s="182">
        <v>7300</v>
      </c>
    </row>
    <row r="185" spans="1:25" s="175" customFormat="1" x14ac:dyDescent="0.25">
      <c r="A185" s="175" t="b">
        <f t="shared" si="3"/>
        <v>1</v>
      </c>
      <c r="B185" s="175" t="b">
        <f t="shared" si="3"/>
        <v>1</v>
      </c>
      <c r="C185" s="175" t="b">
        <f t="shared" si="3"/>
        <v>1</v>
      </c>
      <c r="D185" s="175" t="b">
        <f t="shared" si="3"/>
        <v>1</v>
      </c>
      <c r="E185" s="175" t="b">
        <f t="shared" si="4"/>
        <v>1</v>
      </c>
      <c r="F185" s="175" t="b">
        <f t="shared" si="4"/>
        <v>1</v>
      </c>
      <c r="G185" s="175" t="b">
        <f t="shared" si="4"/>
        <v>1</v>
      </c>
      <c r="H185" s="175" t="b">
        <f t="shared" si="4"/>
        <v>1</v>
      </c>
      <c r="I185" s="175" t="b">
        <f t="shared" si="4"/>
        <v>1</v>
      </c>
      <c r="J185" s="175" t="b">
        <f t="shared" si="4"/>
        <v>1</v>
      </c>
      <c r="K185" s="175" t="b">
        <f t="shared" si="4"/>
        <v>1</v>
      </c>
      <c r="L185" s="175" t="b">
        <f t="shared" si="4"/>
        <v>1</v>
      </c>
      <c r="Q185" s="179">
        <v>65</v>
      </c>
      <c r="R185" s="179">
        <v>65</v>
      </c>
      <c r="S185" s="179">
        <v>65</v>
      </c>
      <c r="T185" s="179"/>
      <c r="U185" s="179"/>
      <c r="V185" s="179"/>
      <c r="W185" s="179"/>
      <c r="X185" s="179"/>
      <c r="Y185" s="179"/>
    </row>
    <row r="186" spans="1:25" s="175" customFormat="1" x14ac:dyDescent="0.25">
      <c r="A186" s="175" t="b">
        <f t="shared" si="3"/>
        <v>1</v>
      </c>
      <c r="B186" s="175" t="b">
        <f t="shared" si="3"/>
        <v>1</v>
      </c>
      <c r="C186" s="175" t="b">
        <f t="shared" si="3"/>
        <v>1</v>
      </c>
      <c r="D186" s="175" t="b">
        <f t="shared" si="3"/>
        <v>1</v>
      </c>
      <c r="E186" s="175" t="b">
        <f t="shared" si="4"/>
        <v>1</v>
      </c>
      <c r="F186" s="175" t="b">
        <f t="shared" si="4"/>
        <v>1</v>
      </c>
      <c r="G186" s="175" t="b">
        <f t="shared" si="4"/>
        <v>1</v>
      </c>
      <c r="H186" s="175" t="b">
        <f t="shared" si="4"/>
        <v>1</v>
      </c>
      <c r="I186" s="175" t="b">
        <f t="shared" si="4"/>
        <v>1</v>
      </c>
      <c r="J186" s="175" t="b">
        <f t="shared" si="4"/>
        <v>1</v>
      </c>
      <c r="K186" s="175" t="b">
        <f t="shared" si="4"/>
        <v>1</v>
      </c>
      <c r="L186" s="175" t="b">
        <f t="shared" si="4"/>
        <v>1</v>
      </c>
      <c r="Q186" s="179">
        <v>842.69999313354492</v>
      </c>
      <c r="R186" s="179">
        <v>791.30000305175781</v>
      </c>
      <c r="S186" s="179">
        <v>896.36665344238281</v>
      </c>
      <c r="T186" s="179"/>
      <c r="U186" s="179"/>
      <c r="V186" s="179"/>
      <c r="W186" s="179"/>
      <c r="X186" s="179"/>
      <c r="Y186" s="179"/>
    </row>
    <row r="187" spans="1:25" s="175" customFormat="1" x14ac:dyDescent="0.25">
      <c r="A187" s="175" t="b">
        <f t="shared" si="3"/>
        <v>1</v>
      </c>
      <c r="B187" s="175" t="b">
        <f t="shared" si="3"/>
        <v>1</v>
      </c>
      <c r="C187" s="175" t="b">
        <f t="shared" si="3"/>
        <v>1</v>
      </c>
      <c r="D187" s="175" t="b">
        <f t="shared" si="3"/>
        <v>1</v>
      </c>
      <c r="E187" s="175" t="b">
        <f t="shared" si="4"/>
        <v>1</v>
      </c>
      <c r="F187" s="175" t="b">
        <f t="shared" si="4"/>
        <v>1</v>
      </c>
      <c r="G187" s="175" t="b">
        <f t="shared" si="4"/>
        <v>1</v>
      </c>
      <c r="H187" s="175" t="b">
        <f t="shared" si="4"/>
        <v>1</v>
      </c>
      <c r="I187" s="175" t="b">
        <f t="shared" si="4"/>
        <v>1</v>
      </c>
      <c r="J187" s="175" t="b">
        <f t="shared" si="4"/>
        <v>1</v>
      </c>
      <c r="K187" s="175" t="b">
        <f t="shared" si="4"/>
        <v>1</v>
      </c>
      <c r="L187" s="175" t="b">
        <f t="shared" si="4"/>
        <v>1</v>
      </c>
      <c r="Q187" s="179"/>
      <c r="R187" s="179"/>
      <c r="S187" s="179"/>
      <c r="T187" s="179"/>
      <c r="U187" s="179"/>
      <c r="V187" s="179"/>
      <c r="W187" s="179"/>
      <c r="X187" s="179"/>
      <c r="Y187" s="179"/>
    </row>
    <row r="188" spans="1:25" s="175" customFormat="1" x14ac:dyDescent="0.25">
      <c r="A188" s="175" t="b">
        <f t="shared" si="3"/>
        <v>1</v>
      </c>
      <c r="B188" s="175" t="b">
        <f t="shared" si="3"/>
        <v>1</v>
      </c>
      <c r="C188" s="175" t="b">
        <f t="shared" si="3"/>
        <v>1</v>
      </c>
      <c r="D188" s="175" t="b">
        <f t="shared" si="3"/>
        <v>1</v>
      </c>
      <c r="E188" s="175" t="b">
        <f t="shared" si="4"/>
        <v>1</v>
      </c>
      <c r="F188" s="175" t="b">
        <f t="shared" si="4"/>
        <v>1</v>
      </c>
      <c r="G188" s="175" t="b">
        <f t="shared" si="4"/>
        <v>1</v>
      </c>
      <c r="H188" s="175" t="b">
        <f t="shared" si="4"/>
        <v>1</v>
      </c>
      <c r="I188" s="175" t="b">
        <f t="shared" si="4"/>
        <v>1</v>
      </c>
      <c r="J188" s="175" t="b">
        <f t="shared" si="4"/>
        <v>1</v>
      </c>
      <c r="K188" s="175" t="b">
        <f t="shared" si="4"/>
        <v>1</v>
      </c>
      <c r="L188" s="175" t="b">
        <f t="shared" si="4"/>
        <v>1</v>
      </c>
      <c r="Q188" s="179">
        <v>280.70000076293945</v>
      </c>
      <c r="R188" s="179">
        <v>347.70000457763672</v>
      </c>
      <c r="S188" s="179">
        <v>311.53333568572998</v>
      </c>
      <c r="T188" s="179"/>
      <c r="U188" s="179"/>
      <c r="V188" s="179"/>
      <c r="W188" s="179"/>
      <c r="X188" s="179"/>
      <c r="Y188" s="179"/>
    </row>
    <row r="189" spans="1:25" s="175" customFormat="1" x14ac:dyDescent="0.25">
      <c r="A189" s="175" t="b">
        <f t="shared" si="3"/>
        <v>1</v>
      </c>
      <c r="B189" s="175" t="b">
        <f t="shared" si="3"/>
        <v>1</v>
      </c>
      <c r="C189" s="175" t="b">
        <f t="shared" si="3"/>
        <v>1</v>
      </c>
      <c r="D189" s="175" t="b">
        <f t="shared" si="3"/>
        <v>1</v>
      </c>
      <c r="E189" s="175" t="b">
        <f t="shared" si="4"/>
        <v>1</v>
      </c>
      <c r="F189" s="175" t="b">
        <f t="shared" si="4"/>
        <v>1</v>
      </c>
      <c r="G189" s="175" t="b">
        <f t="shared" si="4"/>
        <v>1</v>
      </c>
      <c r="H189" s="175" t="b">
        <f t="shared" si="4"/>
        <v>1</v>
      </c>
      <c r="I189" s="175" t="b">
        <f t="shared" si="4"/>
        <v>1</v>
      </c>
      <c r="J189" s="175" t="b">
        <f t="shared" si="4"/>
        <v>1</v>
      </c>
      <c r="K189" s="175" t="b">
        <f t="shared" si="4"/>
        <v>1</v>
      </c>
      <c r="L189" s="175" t="b">
        <f t="shared" si="4"/>
        <v>1</v>
      </c>
      <c r="Q189" s="179">
        <v>257.29999577999115</v>
      </c>
      <c r="R189" s="179">
        <v>145.40000081062317</v>
      </c>
      <c r="S189" s="179">
        <v>248.23333287239075</v>
      </c>
      <c r="T189" s="179"/>
      <c r="U189" s="179"/>
      <c r="V189" s="179"/>
      <c r="W189" s="179"/>
      <c r="X189" s="179"/>
      <c r="Y189" s="179"/>
    </row>
    <row r="190" spans="1:25" s="175" customFormat="1" x14ac:dyDescent="0.25">
      <c r="A190" s="175" t="b">
        <f t="shared" si="3"/>
        <v>1</v>
      </c>
      <c r="B190" s="175" t="b">
        <f t="shared" si="3"/>
        <v>1</v>
      </c>
      <c r="C190" s="175" t="b">
        <f t="shared" si="3"/>
        <v>1</v>
      </c>
      <c r="D190" s="175" t="b">
        <f t="shared" si="3"/>
        <v>1</v>
      </c>
      <c r="E190" s="175" t="b">
        <f t="shared" si="4"/>
        <v>1</v>
      </c>
      <c r="F190" s="175" t="b">
        <f t="shared" si="4"/>
        <v>1</v>
      </c>
      <c r="G190" s="175" t="b">
        <f t="shared" si="4"/>
        <v>1</v>
      </c>
      <c r="H190" s="175" t="b">
        <f t="shared" si="4"/>
        <v>1</v>
      </c>
      <c r="I190" s="175" t="b">
        <f t="shared" si="4"/>
        <v>1</v>
      </c>
      <c r="J190" s="175" t="b">
        <f t="shared" si="4"/>
        <v>1</v>
      </c>
      <c r="K190" s="175" t="b">
        <f t="shared" si="4"/>
        <v>1</v>
      </c>
      <c r="L190" s="175" t="b">
        <f t="shared" si="4"/>
        <v>1</v>
      </c>
      <c r="Q190" s="179">
        <v>172.29999828338623</v>
      </c>
      <c r="R190" s="179">
        <v>194.79999876022339</v>
      </c>
      <c r="S190" s="179">
        <v>197.46666574478149</v>
      </c>
      <c r="T190" s="179"/>
      <c r="U190" s="179"/>
      <c r="V190" s="179"/>
      <c r="W190" s="179"/>
      <c r="X190" s="179"/>
      <c r="Y190" s="179"/>
    </row>
    <row r="191" spans="1:25" s="175" customFormat="1" x14ac:dyDescent="0.25">
      <c r="A191" s="175" t="b">
        <f t="shared" si="3"/>
        <v>1</v>
      </c>
      <c r="B191" s="175" t="b">
        <f t="shared" si="3"/>
        <v>1</v>
      </c>
      <c r="C191" s="175" t="b">
        <f t="shared" si="3"/>
        <v>1</v>
      </c>
      <c r="D191" s="175" t="b">
        <f t="shared" si="3"/>
        <v>1</v>
      </c>
      <c r="E191" s="175" t="b">
        <f t="shared" si="4"/>
        <v>1</v>
      </c>
      <c r="F191" s="175" t="b">
        <f t="shared" si="4"/>
        <v>1</v>
      </c>
      <c r="G191" s="175" t="b">
        <f t="shared" si="4"/>
        <v>1</v>
      </c>
      <c r="H191" s="175" t="b">
        <f t="shared" si="4"/>
        <v>1</v>
      </c>
      <c r="I191" s="175" t="b">
        <f t="shared" si="4"/>
        <v>1</v>
      </c>
      <c r="J191" s="175" t="b">
        <f t="shared" si="4"/>
        <v>1</v>
      </c>
      <c r="K191" s="175" t="b">
        <f t="shared" si="4"/>
        <v>1</v>
      </c>
      <c r="L191" s="175" t="b">
        <f t="shared" si="4"/>
        <v>1</v>
      </c>
      <c r="Q191" s="179">
        <v>308.90000152587891</v>
      </c>
      <c r="R191" s="179">
        <v>300.39999961853027</v>
      </c>
      <c r="S191" s="179">
        <v>307.59999847412109</v>
      </c>
      <c r="T191" s="179"/>
      <c r="U191" s="179"/>
      <c r="V191" s="179"/>
      <c r="W191" s="179"/>
      <c r="X191" s="179"/>
      <c r="Y191" s="179"/>
    </row>
    <row r="192" spans="1:25" s="175" customFormat="1" x14ac:dyDescent="0.25">
      <c r="A192" s="175" t="b">
        <f t="shared" si="3"/>
        <v>1</v>
      </c>
      <c r="B192" s="175" t="b">
        <f t="shared" si="3"/>
        <v>1</v>
      </c>
      <c r="C192" s="175" t="b">
        <f t="shared" si="3"/>
        <v>1</v>
      </c>
      <c r="D192" s="175" t="b">
        <f t="shared" si="3"/>
        <v>1</v>
      </c>
      <c r="E192" s="175" t="b">
        <f t="shared" si="4"/>
        <v>1</v>
      </c>
      <c r="F192" s="175" t="b">
        <f t="shared" si="4"/>
        <v>1</v>
      </c>
      <c r="G192" s="175" t="b">
        <f t="shared" si="4"/>
        <v>1</v>
      </c>
      <c r="H192" s="175" t="b">
        <f t="shared" si="4"/>
        <v>1</v>
      </c>
      <c r="I192" s="175" t="b">
        <f t="shared" si="4"/>
        <v>1</v>
      </c>
      <c r="J192" s="175" t="b">
        <f t="shared" si="4"/>
        <v>1</v>
      </c>
      <c r="K192" s="175" t="b">
        <f t="shared" si="4"/>
        <v>1</v>
      </c>
      <c r="L192" s="175" t="b">
        <f t="shared" si="4"/>
        <v>1</v>
      </c>
      <c r="Q192" s="179">
        <v>1848.6000137329102</v>
      </c>
      <c r="R192" s="179">
        <v>2855.900016784668</v>
      </c>
      <c r="S192" s="179">
        <v>1949.4000158309937</v>
      </c>
      <c r="T192" s="179"/>
      <c r="U192" s="179"/>
      <c r="V192" s="179"/>
      <c r="W192" s="179"/>
      <c r="X192" s="179"/>
      <c r="Y192" s="179"/>
    </row>
    <row r="193" spans="1:25" s="175" customFormat="1" x14ac:dyDescent="0.25">
      <c r="A193" s="175" t="b">
        <f t="shared" si="3"/>
        <v>1</v>
      </c>
      <c r="B193" s="175" t="b">
        <f t="shared" si="3"/>
        <v>1</v>
      </c>
      <c r="C193" s="175" t="b">
        <f t="shared" si="3"/>
        <v>1</v>
      </c>
      <c r="D193" s="175" t="b">
        <f t="shared" si="3"/>
        <v>1</v>
      </c>
      <c r="E193" s="175" t="b">
        <f t="shared" si="4"/>
        <v>1</v>
      </c>
      <c r="F193" s="175" t="b">
        <f t="shared" si="4"/>
        <v>1</v>
      </c>
      <c r="G193" s="175" t="b">
        <f t="shared" si="4"/>
        <v>1</v>
      </c>
      <c r="H193" s="175" t="b">
        <f t="shared" si="4"/>
        <v>1</v>
      </c>
      <c r="I193" s="175" t="b">
        <f t="shared" si="4"/>
        <v>1</v>
      </c>
      <c r="J193" s="175" t="b">
        <f t="shared" si="4"/>
        <v>1</v>
      </c>
      <c r="K193" s="175" t="b">
        <f t="shared" si="4"/>
        <v>1</v>
      </c>
      <c r="L193" s="175" t="b">
        <f t="shared" si="4"/>
        <v>1</v>
      </c>
      <c r="Q193" s="179">
        <v>647.99998474121094</v>
      </c>
      <c r="R193" s="179">
        <v>648</v>
      </c>
      <c r="S193" s="179">
        <v>647.99999237060547</v>
      </c>
      <c r="T193" s="179"/>
      <c r="U193" s="179"/>
      <c r="V193" s="179"/>
      <c r="W193" s="179"/>
      <c r="X193" s="179"/>
      <c r="Y193" s="179"/>
    </row>
    <row r="194" spans="1:25" s="175" customFormat="1" x14ac:dyDescent="0.25">
      <c r="A194" s="175" t="b">
        <f t="shared" si="3"/>
        <v>1</v>
      </c>
      <c r="B194" s="175" t="b">
        <f t="shared" si="3"/>
        <v>1</v>
      </c>
      <c r="C194" s="175" t="b">
        <f t="shared" si="3"/>
        <v>1</v>
      </c>
      <c r="D194" s="175" t="b">
        <f t="shared" si="3"/>
        <v>1</v>
      </c>
      <c r="E194" s="175" t="b">
        <f t="shared" si="4"/>
        <v>1</v>
      </c>
      <c r="F194" s="175" t="b">
        <f t="shared" si="4"/>
        <v>1</v>
      </c>
      <c r="G194" s="175" t="b">
        <f t="shared" si="4"/>
        <v>1</v>
      </c>
      <c r="H194" s="175" t="b">
        <f t="shared" si="4"/>
        <v>1</v>
      </c>
      <c r="I194" s="175" t="b">
        <f t="shared" si="4"/>
        <v>1</v>
      </c>
      <c r="J194" s="175" t="b">
        <f t="shared" si="4"/>
        <v>1</v>
      </c>
      <c r="K194" s="175" t="b">
        <f t="shared" si="4"/>
        <v>1</v>
      </c>
      <c r="L194" s="175" t="b">
        <f t="shared" si="4"/>
        <v>1</v>
      </c>
      <c r="Q194" s="179">
        <v>47.999999523162842</v>
      </c>
      <c r="R194" s="179">
        <v>51.199999570846558</v>
      </c>
      <c r="S194" s="179">
        <v>51.266666412353516</v>
      </c>
      <c r="T194" s="179"/>
      <c r="U194" s="179"/>
      <c r="V194" s="179"/>
      <c r="W194" s="179"/>
      <c r="X194" s="179"/>
      <c r="Y194" s="179"/>
    </row>
    <row r="195" spans="1:25" s="175" customFormat="1" x14ac:dyDescent="0.25">
      <c r="A195" s="175" t="b">
        <f t="shared" si="3"/>
        <v>1</v>
      </c>
      <c r="B195" s="175" t="b">
        <f t="shared" si="3"/>
        <v>1</v>
      </c>
      <c r="C195" s="175" t="b">
        <f t="shared" si="3"/>
        <v>1</v>
      </c>
      <c r="D195" s="175" t="b">
        <f t="shared" si="3"/>
        <v>1</v>
      </c>
      <c r="E195" s="175" t="b">
        <f t="shared" si="4"/>
        <v>1</v>
      </c>
      <c r="F195" s="175" t="b">
        <f t="shared" si="4"/>
        <v>1</v>
      </c>
      <c r="G195" s="175" t="b">
        <f t="shared" si="4"/>
        <v>1</v>
      </c>
      <c r="H195" s="175" t="b">
        <f t="shared" si="4"/>
        <v>1</v>
      </c>
      <c r="I195" s="175" t="b">
        <f t="shared" si="4"/>
        <v>1</v>
      </c>
      <c r="J195" s="175" t="b">
        <f t="shared" si="4"/>
        <v>1</v>
      </c>
      <c r="K195" s="175" t="b">
        <f t="shared" si="4"/>
        <v>1</v>
      </c>
      <c r="L195" s="175" t="b">
        <f t="shared" si="4"/>
        <v>1</v>
      </c>
      <c r="Q195" s="179">
        <v>488.39999294281006</v>
      </c>
      <c r="R195" s="179">
        <v>544.39999580383301</v>
      </c>
      <c r="S195" s="179">
        <v>559.49999618530273</v>
      </c>
      <c r="T195" s="179"/>
      <c r="U195" s="179"/>
      <c r="V195" s="179"/>
      <c r="W195" s="179"/>
      <c r="X195" s="179"/>
      <c r="Y195" s="179"/>
    </row>
    <row r="196" spans="1:25" s="175" customFormat="1" x14ac:dyDescent="0.25">
      <c r="A196" s="175" t="b">
        <f t="shared" si="3"/>
        <v>1</v>
      </c>
      <c r="B196" s="175" t="b">
        <f t="shared" si="3"/>
        <v>1</v>
      </c>
      <c r="C196" s="175" t="b">
        <f t="shared" si="3"/>
        <v>1</v>
      </c>
      <c r="D196" s="175" t="b">
        <f t="shared" si="3"/>
        <v>1</v>
      </c>
      <c r="E196" s="175" t="b">
        <f t="shared" si="4"/>
        <v>1</v>
      </c>
      <c r="F196" s="175" t="b">
        <f t="shared" si="4"/>
        <v>1</v>
      </c>
      <c r="G196" s="175" t="b">
        <f t="shared" si="4"/>
        <v>1</v>
      </c>
      <c r="H196" s="175" t="b">
        <f t="shared" si="4"/>
        <v>1</v>
      </c>
      <c r="I196" s="175" t="b">
        <f t="shared" si="4"/>
        <v>1</v>
      </c>
      <c r="J196" s="175" t="b">
        <f t="shared" si="4"/>
        <v>1</v>
      </c>
      <c r="K196" s="175" t="b">
        <f t="shared" si="4"/>
        <v>1</v>
      </c>
      <c r="L196" s="175" t="b">
        <f t="shared" si="4"/>
        <v>1</v>
      </c>
      <c r="Q196" s="179">
        <v>719.9000004529953</v>
      </c>
      <c r="R196" s="179">
        <v>738.80000598728657</v>
      </c>
      <c r="S196" s="179">
        <v>898.1333235502243</v>
      </c>
      <c r="T196" s="179"/>
      <c r="U196" s="179"/>
      <c r="V196" s="179"/>
      <c r="W196" s="179"/>
      <c r="X196" s="179"/>
      <c r="Y196" s="179"/>
    </row>
    <row r="197" spans="1:25" s="175" customFormat="1" x14ac:dyDescent="0.25">
      <c r="A197" s="175" t="b">
        <f t="shared" si="3"/>
        <v>1</v>
      </c>
      <c r="B197" s="175" t="b">
        <f t="shared" si="3"/>
        <v>1</v>
      </c>
      <c r="C197" s="175" t="b">
        <f t="shared" si="3"/>
        <v>1</v>
      </c>
      <c r="D197" s="175" t="b">
        <f t="shared" si="3"/>
        <v>1</v>
      </c>
      <c r="E197" s="175" t="b">
        <f t="shared" si="4"/>
        <v>1</v>
      </c>
      <c r="F197" s="175" t="b">
        <f t="shared" si="4"/>
        <v>1</v>
      </c>
      <c r="G197" s="175" t="b">
        <f t="shared" si="4"/>
        <v>1</v>
      </c>
      <c r="H197" s="175" t="b">
        <f t="shared" si="4"/>
        <v>1</v>
      </c>
      <c r="I197" s="175" t="b">
        <f t="shared" si="4"/>
        <v>1</v>
      </c>
      <c r="J197" s="175" t="b">
        <f t="shared" si="4"/>
        <v>1</v>
      </c>
      <c r="K197" s="175" t="b">
        <f t="shared" si="4"/>
        <v>1</v>
      </c>
      <c r="L197" s="175" t="b">
        <f t="shared" si="4"/>
        <v>1</v>
      </c>
      <c r="M197" s="180"/>
      <c r="N197" s="180"/>
      <c r="O197" s="180"/>
      <c r="P197" s="180"/>
      <c r="Q197" s="182">
        <v>221.39999938011169</v>
      </c>
      <c r="R197" s="182">
        <v>124.7000013589859</v>
      </c>
      <c r="S197" s="182">
        <v>165.86666712909937</v>
      </c>
      <c r="T197" s="192">
        <v>500</v>
      </c>
      <c r="U197" s="192">
        <v>850</v>
      </c>
      <c r="V197" s="192">
        <v>850</v>
      </c>
      <c r="W197" s="192">
        <v>850</v>
      </c>
      <c r="X197" s="192">
        <v>850</v>
      </c>
      <c r="Y197" s="192">
        <v>850</v>
      </c>
    </row>
    <row r="198" spans="1:25" s="175" customFormat="1" x14ac:dyDescent="0.25">
      <c r="A198" s="175" t="b">
        <f t="shared" si="3"/>
        <v>0</v>
      </c>
      <c r="B198" s="175" t="b">
        <f t="shared" si="3"/>
        <v>1</v>
      </c>
      <c r="C198" s="175" t="b">
        <f t="shared" si="3"/>
        <v>0</v>
      </c>
      <c r="D198" s="175" t="b">
        <f t="shared" si="3"/>
        <v>1</v>
      </c>
      <c r="E198" s="175" t="b">
        <f t="shared" si="4"/>
        <v>1</v>
      </c>
      <c r="F198" s="175" t="b">
        <f t="shared" si="4"/>
        <v>1</v>
      </c>
      <c r="G198" s="175" t="b">
        <f t="shared" si="4"/>
        <v>1</v>
      </c>
      <c r="H198" s="175" t="b">
        <f t="shared" si="4"/>
        <v>0</v>
      </c>
      <c r="I198" s="175" t="b">
        <f t="shared" si="4"/>
        <v>1</v>
      </c>
      <c r="J198" s="175" t="b">
        <f t="shared" si="4"/>
        <v>0</v>
      </c>
      <c r="K198" s="175" t="b">
        <f t="shared" si="4"/>
        <v>0</v>
      </c>
      <c r="L198" s="175" t="b">
        <f t="shared" si="4"/>
        <v>1</v>
      </c>
      <c r="Q198" s="179">
        <v>335.49999809265137</v>
      </c>
      <c r="R198" s="179">
        <v>345.60000038146973</v>
      </c>
      <c r="S198" s="179">
        <v>340.0333309173584</v>
      </c>
      <c r="T198" s="179"/>
      <c r="U198" s="179"/>
      <c r="V198" s="179"/>
      <c r="W198" s="179"/>
      <c r="X198" s="179"/>
      <c r="Y198" s="179"/>
    </row>
    <row r="199" spans="1:25" s="175" customFormat="1" x14ac:dyDescent="0.25">
      <c r="A199" s="175" t="b">
        <f t="shared" si="3"/>
        <v>0</v>
      </c>
      <c r="B199" s="175" t="b">
        <f t="shared" si="3"/>
        <v>1</v>
      </c>
      <c r="C199" s="175" t="b">
        <f t="shared" si="3"/>
        <v>0</v>
      </c>
      <c r="D199" s="175" t="b">
        <f t="shared" si="3"/>
        <v>1</v>
      </c>
      <c r="E199" s="175" t="b">
        <f t="shared" si="4"/>
        <v>1</v>
      </c>
      <c r="F199" s="175" t="b">
        <f t="shared" si="4"/>
        <v>0</v>
      </c>
      <c r="G199" s="175" t="b">
        <f t="shared" si="4"/>
        <v>1</v>
      </c>
      <c r="H199" s="175" t="b">
        <f t="shared" si="4"/>
        <v>0</v>
      </c>
      <c r="I199" s="175" t="b">
        <f t="shared" si="4"/>
        <v>1</v>
      </c>
      <c r="J199" s="175" t="b">
        <f t="shared" si="4"/>
        <v>0</v>
      </c>
      <c r="K199" s="175" t="b">
        <f t="shared" si="4"/>
        <v>0</v>
      </c>
      <c r="L199" s="175" t="b">
        <f t="shared" si="4"/>
        <v>1</v>
      </c>
      <c r="Q199" s="179">
        <v>46.999999523162842</v>
      </c>
      <c r="R199" s="179">
        <v>45.5</v>
      </c>
      <c r="S199" s="179">
        <v>45.800000190734863</v>
      </c>
      <c r="T199" s="179"/>
      <c r="U199" s="179"/>
      <c r="V199" s="179"/>
      <c r="W199" s="179"/>
      <c r="X199" s="179"/>
      <c r="Y199" s="179"/>
    </row>
    <row r="200" spans="1:25" s="175" customFormat="1" x14ac:dyDescent="0.25">
      <c r="A200" s="175" t="b">
        <f t="shared" si="3"/>
        <v>0</v>
      </c>
      <c r="B200" s="175" t="b">
        <f t="shared" si="3"/>
        <v>1</v>
      </c>
      <c r="C200" s="175" t="b">
        <f t="shared" si="3"/>
        <v>0</v>
      </c>
      <c r="D200" s="175" t="b">
        <f t="shared" si="3"/>
        <v>0</v>
      </c>
      <c r="E200" s="175" t="b">
        <f t="shared" ref="E200:L215" si="5">E40=E126</f>
        <v>1</v>
      </c>
      <c r="F200" s="175" t="b">
        <f t="shared" si="5"/>
        <v>0</v>
      </c>
      <c r="G200" s="175" t="b">
        <f t="shared" si="5"/>
        <v>1</v>
      </c>
      <c r="H200" s="175" t="b">
        <f t="shared" si="5"/>
        <v>0</v>
      </c>
      <c r="I200" s="175" t="b">
        <f t="shared" si="5"/>
        <v>1</v>
      </c>
      <c r="J200" s="175" t="b">
        <f t="shared" si="5"/>
        <v>1</v>
      </c>
      <c r="K200" s="175" t="b">
        <f t="shared" si="5"/>
        <v>0</v>
      </c>
      <c r="L200" s="175" t="b">
        <f t="shared" si="5"/>
        <v>1</v>
      </c>
      <c r="Q200" s="179">
        <v>258.59999847412109</v>
      </c>
      <c r="R200" s="179">
        <v>208.89999771118164</v>
      </c>
      <c r="S200" s="179">
        <v>117.1999979019165</v>
      </c>
      <c r="T200" s="179"/>
      <c r="U200" s="179"/>
      <c r="V200" s="179"/>
      <c r="W200" s="179"/>
      <c r="X200" s="179"/>
      <c r="Y200" s="179"/>
    </row>
    <row r="201" spans="1:25" s="175" customFormat="1" x14ac:dyDescent="0.25">
      <c r="A201" s="175" t="b">
        <f t="shared" si="3"/>
        <v>0</v>
      </c>
      <c r="B201" s="175" t="b">
        <f t="shared" si="3"/>
        <v>1</v>
      </c>
      <c r="C201" s="175" t="b">
        <f t="shared" si="3"/>
        <v>0</v>
      </c>
      <c r="D201" s="175" t="b">
        <f t="shared" si="3"/>
        <v>0</v>
      </c>
      <c r="E201" s="175" t="b">
        <f t="shared" si="5"/>
        <v>1</v>
      </c>
      <c r="F201" s="175" t="b">
        <f t="shared" si="5"/>
        <v>0</v>
      </c>
      <c r="G201" s="175" t="b">
        <f t="shared" si="5"/>
        <v>1</v>
      </c>
      <c r="H201" s="175" t="b">
        <f t="shared" si="5"/>
        <v>0</v>
      </c>
      <c r="I201" s="175" t="b">
        <f t="shared" si="5"/>
        <v>1</v>
      </c>
      <c r="J201" s="175" t="b">
        <f t="shared" si="5"/>
        <v>0</v>
      </c>
      <c r="K201" s="175" t="b">
        <f t="shared" si="5"/>
        <v>0</v>
      </c>
      <c r="L201" s="175" t="b">
        <f t="shared" si="5"/>
        <v>1</v>
      </c>
      <c r="Q201" s="179">
        <v>49.79999977350235</v>
      </c>
      <c r="R201" s="179">
        <v>156.39999866485596</v>
      </c>
      <c r="S201" s="179">
        <v>229.36666584014893</v>
      </c>
      <c r="T201" s="179"/>
      <c r="U201" s="179"/>
      <c r="V201" s="179"/>
      <c r="W201" s="179"/>
      <c r="X201" s="179"/>
      <c r="Y201" s="179"/>
    </row>
    <row r="202" spans="1:25" s="175" customFormat="1" x14ac:dyDescent="0.25">
      <c r="A202" s="175" t="b">
        <f t="shared" si="3"/>
        <v>0</v>
      </c>
      <c r="B202" s="175" t="b">
        <f t="shared" si="3"/>
        <v>1</v>
      </c>
      <c r="C202" s="175" t="b">
        <f t="shared" si="3"/>
        <v>0</v>
      </c>
      <c r="D202" s="175" t="b">
        <f t="shared" si="3"/>
        <v>1</v>
      </c>
      <c r="E202" s="175" t="b">
        <f t="shared" si="5"/>
        <v>1</v>
      </c>
      <c r="F202" s="175" t="b">
        <f t="shared" si="5"/>
        <v>0</v>
      </c>
      <c r="G202" s="175" t="b">
        <f t="shared" si="5"/>
        <v>1</v>
      </c>
      <c r="H202" s="175" t="b">
        <f t="shared" si="5"/>
        <v>0</v>
      </c>
      <c r="I202" s="175" t="b">
        <f t="shared" si="5"/>
        <v>1</v>
      </c>
      <c r="J202" s="175" t="b">
        <f t="shared" si="5"/>
        <v>1</v>
      </c>
      <c r="K202" s="175" t="b">
        <f t="shared" si="5"/>
        <v>1</v>
      </c>
      <c r="L202" s="175" t="b">
        <f t="shared" si="5"/>
        <v>1</v>
      </c>
      <c r="Q202" s="179"/>
      <c r="R202" s="179"/>
      <c r="S202" s="179"/>
      <c r="T202" s="179"/>
      <c r="U202" s="179"/>
      <c r="V202" s="179"/>
      <c r="W202" s="179"/>
      <c r="X202" s="179"/>
      <c r="Y202" s="179"/>
    </row>
    <row r="203" spans="1:25" s="175" customFormat="1" x14ac:dyDescent="0.25">
      <c r="A203" s="175" t="b">
        <f t="shared" si="3"/>
        <v>0</v>
      </c>
      <c r="B203" s="175" t="b">
        <f t="shared" si="3"/>
        <v>1</v>
      </c>
      <c r="C203" s="175" t="b">
        <f t="shared" si="3"/>
        <v>0</v>
      </c>
      <c r="D203" s="175" t="b">
        <f t="shared" si="3"/>
        <v>1</v>
      </c>
      <c r="E203" s="175" t="b">
        <f t="shared" si="5"/>
        <v>1</v>
      </c>
      <c r="F203" s="175" t="b">
        <f t="shared" si="5"/>
        <v>0</v>
      </c>
      <c r="G203" s="175" t="b">
        <f t="shared" si="5"/>
        <v>1</v>
      </c>
      <c r="H203" s="175" t="b">
        <f t="shared" si="5"/>
        <v>0</v>
      </c>
      <c r="I203" s="175" t="b">
        <f t="shared" si="5"/>
        <v>1</v>
      </c>
      <c r="J203" s="175" t="b">
        <f t="shared" si="5"/>
        <v>1</v>
      </c>
      <c r="K203" s="175" t="b">
        <f t="shared" si="5"/>
        <v>1</v>
      </c>
      <c r="L203" s="175" t="b">
        <f t="shared" si="5"/>
        <v>1</v>
      </c>
      <c r="M203" s="180"/>
      <c r="N203" s="184">
        <v>5000000</v>
      </c>
      <c r="O203" s="180"/>
      <c r="P203" s="183" t="s">
        <v>195</v>
      </c>
      <c r="Q203" s="182">
        <v>0</v>
      </c>
      <c r="R203" s="182">
        <v>0</v>
      </c>
      <c r="S203" s="182">
        <v>0</v>
      </c>
      <c r="T203" s="182">
        <v>0</v>
      </c>
      <c r="U203" s="182"/>
      <c r="V203" s="182"/>
      <c r="W203" s="182"/>
      <c r="X203" s="182">
        <v>800</v>
      </c>
      <c r="Y203" s="182">
        <v>1200</v>
      </c>
    </row>
    <row r="204" spans="1:25" s="175" customFormat="1" x14ac:dyDescent="0.25">
      <c r="A204" s="175" t="b">
        <f t="shared" si="3"/>
        <v>0</v>
      </c>
      <c r="B204" s="175" t="b">
        <f t="shared" si="3"/>
        <v>1</v>
      </c>
      <c r="C204" s="175" t="b">
        <f t="shared" si="3"/>
        <v>0</v>
      </c>
      <c r="D204" s="175" t="b">
        <f t="shared" si="3"/>
        <v>1</v>
      </c>
      <c r="E204" s="175" t="b">
        <f t="shared" si="5"/>
        <v>1</v>
      </c>
      <c r="F204" s="175" t="b">
        <f t="shared" si="5"/>
        <v>0</v>
      </c>
      <c r="G204" s="175" t="b">
        <f t="shared" si="5"/>
        <v>1</v>
      </c>
      <c r="H204" s="175" t="b">
        <f t="shared" si="5"/>
        <v>0</v>
      </c>
      <c r="I204" s="175" t="b">
        <f t="shared" si="5"/>
        <v>1</v>
      </c>
      <c r="J204" s="175" t="b">
        <f t="shared" si="5"/>
        <v>1</v>
      </c>
      <c r="K204" s="175" t="b">
        <f t="shared" si="5"/>
        <v>1</v>
      </c>
      <c r="L204" s="175" t="b">
        <f t="shared" si="5"/>
        <v>1</v>
      </c>
      <c r="M204" s="180"/>
      <c r="N204" s="180"/>
      <c r="O204" s="180"/>
      <c r="P204" s="180"/>
      <c r="Q204" s="182"/>
      <c r="R204" s="182"/>
      <c r="S204" s="182"/>
      <c r="T204" s="182"/>
      <c r="U204" s="182"/>
      <c r="V204" s="182">
        <v>250</v>
      </c>
      <c r="W204" s="182">
        <v>250</v>
      </c>
      <c r="X204" s="182">
        <v>250</v>
      </c>
      <c r="Y204" s="182">
        <v>250</v>
      </c>
    </row>
    <row r="205" spans="1:25" s="175" customFormat="1" x14ac:dyDescent="0.25">
      <c r="A205" s="175" t="b">
        <f t="shared" si="3"/>
        <v>0</v>
      </c>
      <c r="B205" s="175" t="b">
        <f t="shared" si="3"/>
        <v>1</v>
      </c>
      <c r="C205" s="175" t="b">
        <f t="shared" si="3"/>
        <v>0</v>
      </c>
      <c r="D205" s="175" t="b">
        <f t="shared" si="3"/>
        <v>1</v>
      </c>
      <c r="E205" s="175" t="b">
        <f t="shared" si="5"/>
        <v>1</v>
      </c>
      <c r="F205" s="175" t="b">
        <f t="shared" si="5"/>
        <v>0</v>
      </c>
      <c r="G205" s="175" t="b">
        <f t="shared" si="5"/>
        <v>1</v>
      </c>
      <c r="H205" s="175" t="b">
        <f t="shared" si="5"/>
        <v>0</v>
      </c>
      <c r="I205" s="175" t="b">
        <f t="shared" si="5"/>
        <v>1</v>
      </c>
      <c r="J205" s="175" t="b">
        <f t="shared" si="5"/>
        <v>1</v>
      </c>
      <c r="K205" s="175" t="b">
        <f t="shared" si="5"/>
        <v>1</v>
      </c>
      <c r="L205" s="175" t="b">
        <f t="shared" si="5"/>
        <v>1</v>
      </c>
      <c r="Q205" s="179"/>
      <c r="R205" s="179"/>
      <c r="S205" s="179"/>
      <c r="T205" s="179"/>
      <c r="U205" s="179"/>
      <c r="V205" s="179"/>
      <c r="W205" s="179"/>
      <c r="X205" s="179"/>
      <c r="Y205" s="179"/>
    </row>
    <row r="206" spans="1:25" s="175" customFormat="1" x14ac:dyDescent="0.25">
      <c r="A206" s="175" t="b">
        <f t="shared" si="3"/>
        <v>0</v>
      </c>
      <c r="B206" s="175" t="b">
        <f t="shared" si="3"/>
        <v>1</v>
      </c>
      <c r="C206" s="175" t="b">
        <f t="shared" si="3"/>
        <v>0</v>
      </c>
      <c r="D206" s="175" t="b">
        <f t="shared" si="3"/>
        <v>0</v>
      </c>
      <c r="E206" s="175" t="b">
        <f t="shared" si="5"/>
        <v>1</v>
      </c>
      <c r="F206" s="175" t="b">
        <f t="shared" si="5"/>
        <v>1</v>
      </c>
      <c r="G206" s="175" t="b">
        <f t="shared" si="5"/>
        <v>1</v>
      </c>
      <c r="H206" s="175" t="b">
        <f t="shared" si="5"/>
        <v>0</v>
      </c>
      <c r="I206" s="175" t="b">
        <f t="shared" si="5"/>
        <v>1</v>
      </c>
      <c r="J206" s="175" t="b">
        <f t="shared" si="5"/>
        <v>1</v>
      </c>
      <c r="K206" s="175" t="b">
        <f t="shared" si="5"/>
        <v>1</v>
      </c>
      <c r="L206" s="175" t="b">
        <f t="shared" si="5"/>
        <v>1</v>
      </c>
      <c r="Q206" s="179"/>
      <c r="R206" s="179"/>
      <c r="S206" s="179"/>
      <c r="T206" s="179"/>
      <c r="U206" s="179"/>
      <c r="V206" s="179"/>
      <c r="W206" s="179"/>
      <c r="X206" s="179"/>
      <c r="Y206" s="179"/>
    </row>
    <row r="207" spans="1:25" s="175" customFormat="1" x14ac:dyDescent="0.25">
      <c r="A207" s="175" t="b">
        <f t="shared" si="3"/>
        <v>0</v>
      </c>
      <c r="B207" s="175" t="b">
        <f t="shared" si="3"/>
        <v>1</v>
      </c>
      <c r="C207" s="175" t="b">
        <f t="shared" si="3"/>
        <v>0</v>
      </c>
      <c r="D207" s="175" t="b">
        <f t="shared" si="3"/>
        <v>0</v>
      </c>
      <c r="E207" s="175" t="b">
        <f t="shared" si="5"/>
        <v>1</v>
      </c>
      <c r="F207" s="175" t="b">
        <f t="shared" si="5"/>
        <v>0</v>
      </c>
      <c r="G207" s="175" t="b">
        <f t="shared" si="5"/>
        <v>1</v>
      </c>
      <c r="H207" s="175" t="b">
        <f t="shared" si="5"/>
        <v>0</v>
      </c>
      <c r="I207" s="175" t="b">
        <f t="shared" si="5"/>
        <v>1</v>
      </c>
      <c r="J207" s="175" t="b">
        <f t="shared" si="5"/>
        <v>1</v>
      </c>
      <c r="K207" s="175" t="b">
        <f t="shared" si="5"/>
        <v>1</v>
      </c>
      <c r="L207" s="175" t="b">
        <f t="shared" si="5"/>
        <v>1</v>
      </c>
      <c r="Q207" s="179"/>
      <c r="R207" s="179"/>
      <c r="S207" s="179"/>
      <c r="T207" s="179"/>
      <c r="U207" s="179"/>
      <c r="V207" s="179"/>
      <c r="W207" s="179"/>
      <c r="X207" s="179"/>
      <c r="Y207" s="179"/>
    </row>
    <row r="208" spans="1:25" s="175" customFormat="1" x14ac:dyDescent="0.25">
      <c r="A208" s="175" t="b">
        <f t="shared" si="3"/>
        <v>0</v>
      </c>
      <c r="B208" s="175" t="b">
        <f t="shared" si="3"/>
        <v>1</v>
      </c>
      <c r="C208" s="175" t="b">
        <f t="shared" si="3"/>
        <v>0</v>
      </c>
      <c r="D208" s="175" t="b">
        <f t="shared" si="3"/>
        <v>1</v>
      </c>
      <c r="E208" s="175" t="b">
        <f t="shared" si="5"/>
        <v>1</v>
      </c>
      <c r="F208" s="175" t="b">
        <f t="shared" si="5"/>
        <v>1</v>
      </c>
      <c r="G208" s="175" t="b">
        <f t="shared" si="5"/>
        <v>1</v>
      </c>
      <c r="H208" s="175" t="b">
        <f t="shared" si="5"/>
        <v>0</v>
      </c>
      <c r="I208" s="175" t="b">
        <f t="shared" si="5"/>
        <v>1</v>
      </c>
      <c r="J208" s="175" t="b">
        <f t="shared" si="5"/>
        <v>1</v>
      </c>
      <c r="K208" s="175" t="b">
        <f t="shared" si="5"/>
        <v>1</v>
      </c>
      <c r="L208" s="175" t="b">
        <f t="shared" si="5"/>
        <v>1</v>
      </c>
      <c r="M208" s="180"/>
      <c r="N208" s="182">
        <v>29500000</v>
      </c>
      <c r="O208" s="180" t="s">
        <v>197</v>
      </c>
      <c r="P208" s="180"/>
      <c r="Q208" s="182">
        <v>0</v>
      </c>
      <c r="R208" s="182">
        <v>0</v>
      </c>
      <c r="S208" s="182">
        <v>0</v>
      </c>
      <c r="T208" s="182">
        <v>0</v>
      </c>
      <c r="U208" s="182">
        <v>3314</v>
      </c>
      <c r="V208" s="182">
        <v>3314</v>
      </c>
      <c r="W208" s="182">
        <v>3314</v>
      </c>
      <c r="X208" s="182">
        <v>3314</v>
      </c>
      <c r="Y208" s="182">
        <v>3314</v>
      </c>
    </row>
    <row r="209" spans="1:25" s="175" customFormat="1" x14ac:dyDescent="0.25">
      <c r="A209" s="175" t="b">
        <f t="shared" si="3"/>
        <v>0</v>
      </c>
      <c r="B209" s="175" t="b">
        <f t="shared" si="3"/>
        <v>1</v>
      </c>
      <c r="C209" s="175" t="b">
        <f t="shared" si="3"/>
        <v>0</v>
      </c>
      <c r="D209" s="175" t="b">
        <f t="shared" si="3"/>
        <v>0</v>
      </c>
      <c r="E209" s="175" t="b">
        <f t="shared" si="5"/>
        <v>1</v>
      </c>
      <c r="F209" s="175" t="b">
        <f t="shared" si="5"/>
        <v>1</v>
      </c>
      <c r="G209" s="175" t="b">
        <f t="shared" si="5"/>
        <v>1</v>
      </c>
      <c r="H209" s="175" t="b">
        <f t="shared" si="5"/>
        <v>0</v>
      </c>
      <c r="I209" s="175" t="b">
        <f t="shared" si="5"/>
        <v>1</v>
      </c>
      <c r="J209" s="175" t="b">
        <f t="shared" si="5"/>
        <v>1</v>
      </c>
      <c r="K209" s="175" t="b">
        <f t="shared" si="5"/>
        <v>1</v>
      </c>
      <c r="L209" s="175" t="b">
        <f t="shared" si="5"/>
        <v>1</v>
      </c>
      <c r="M209" s="180"/>
      <c r="N209" s="186">
        <v>8000000</v>
      </c>
      <c r="O209" s="180"/>
      <c r="P209" s="180"/>
      <c r="Q209" s="182"/>
      <c r="R209" s="182"/>
      <c r="S209" s="182"/>
      <c r="T209" s="182">
        <v>0</v>
      </c>
      <c r="U209" s="182"/>
      <c r="V209" s="182"/>
      <c r="W209" s="182"/>
      <c r="X209" s="182">
        <v>300</v>
      </c>
      <c r="Y209" s="182">
        <v>300</v>
      </c>
    </row>
    <row r="210" spans="1:25" s="175" customFormat="1" x14ac:dyDescent="0.25">
      <c r="A210" s="175" t="b">
        <f t="shared" si="3"/>
        <v>0</v>
      </c>
      <c r="B210" s="175" t="b">
        <f t="shared" si="3"/>
        <v>1</v>
      </c>
      <c r="C210" s="175" t="b">
        <f t="shared" si="3"/>
        <v>0</v>
      </c>
      <c r="D210" s="175" t="b">
        <f t="shared" si="3"/>
        <v>0</v>
      </c>
      <c r="E210" s="175" t="b">
        <f t="shared" si="5"/>
        <v>1</v>
      </c>
      <c r="F210" s="175" t="b">
        <f t="shared" si="5"/>
        <v>0</v>
      </c>
      <c r="G210" s="175" t="b">
        <f t="shared" si="5"/>
        <v>1</v>
      </c>
      <c r="H210" s="175" t="b">
        <f t="shared" si="5"/>
        <v>0</v>
      </c>
      <c r="I210" s="175" t="b">
        <f t="shared" si="5"/>
        <v>1</v>
      </c>
      <c r="J210" s="175" t="b">
        <f t="shared" si="5"/>
        <v>1</v>
      </c>
      <c r="K210" s="175" t="b">
        <f t="shared" si="5"/>
        <v>1</v>
      </c>
      <c r="L210" s="175" t="b">
        <f t="shared" si="5"/>
        <v>1</v>
      </c>
      <c r="Q210" s="179"/>
      <c r="R210" s="179"/>
      <c r="S210" s="179"/>
      <c r="T210" s="179"/>
      <c r="U210" s="179"/>
      <c r="V210" s="179"/>
      <c r="W210" s="179"/>
      <c r="X210" s="179"/>
      <c r="Y210" s="179"/>
    </row>
    <row r="211" spans="1:25" s="175" customFormat="1" x14ac:dyDescent="0.25">
      <c r="A211" s="175" t="b">
        <f t="shared" si="3"/>
        <v>0</v>
      </c>
      <c r="B211" s="175" t="b">
        <f t="shared" si="3"/>
        <v>1</v>
      </c>
      <c r="C211" s="175" t="b">
        <f t="shared" si="3"/>
        <v>0</v>
      </c>
      <c r="D211" s="175" t="b">
        <f t="shared" si="3"/>
        <v>1</v>
      </c>
      <c r="E211" s="175" t="b">
        <f t="shared" si="5"/>
        <v>1</v>
      </c>
      <c r="F211" s="175" t="b">
        <f t="shared" si="5"/>
        <v>1</v>
      </c>
      <c r="G211" s="175" t="b">
        <f t="shared" si="5"/>
        <v>1</v>
      </c>
      <c r="H211" s="175" t="b">
        <f t="shared" si="5"/>
        <v>0</v>
      </c>
      <c r="I211" s="175" t="b">
        <f t="shared" si="5"/>
        <v>1</v>
      </c>
      <c r="J211" s="175" t="b">
        <f t="shared" si="5"/>
        <v>1</v>
      </c>
      <c r="K211" s="175" t="b">
        <f t="shared" si="5"/>
        <v>1</v>
      </c>
      <c r="L211" s="175" t="b">
        <f t="shared" si="5"/>
        <v>1</v>
      </c>
      <c r="Q211" s="179"/>
      <c r="R211" s="179"/>
      <c r="S211" s="179"/>
      <c r="T211" s="179">
        <v>307.76160000000004</v>
      </c>
      <c r="U211" s="179">
        <v>393.58437011276692</v>
      </c>
      <c r="V211" s="179">
        <v>422.61742651366006</v>
      </c>
      <c r="W211" s="179">
        <v>440.56471817107439</v>
      </c>
      <c r="X211" s="179">
        <v>453.58996243553918</v>
      </c>
      <c r="Y211" s="179">
        <v>463.8198628360758</v>
      </c>
    </row>
    <row r="212" spans="1:25" s="175" customFormat="1" x14ac:dyDescent="0.25">
      <c r="A212" s="175" t="b">
        <f t="shared" si="3"/>
        <v>0</v>
      </c>
      <c r="B212" s="175" t="b">
        <f t="shared" si="3"/>
        <v>1</v>
      </c>
      <c r="C212" s="175" t="b">
        <f t="shared" si="3"/>
        <v>0</v>
      </c>
      <c r="D212" s="175" t="b">
        <f t="shared" si="3"/>
        <v>1</v>
      </c>
      <c r="E212" s="175" t="b">
        <f t="shared" si="5"/>
        <v>1</v>
      </c>
      <c r="F212" s="175" t="b">
        <f t="shared" si="5"/>
        <v>0</v>
      </c>
      <c r="G212" s="175" t="b">
        <f t="shared" si="5"/>
        <v>1</v>
      </c>
      <c r="H212" s="175" t="b">
        <f t="shared" si="5"/>
        <v>0</v>
      </c>
      <c r="I212" s="175" t="b">
        <f t="shared" si="5"/>
        <v>1</v>
      </c>
      <c r="J212" s="175" t="b">
        <f t="shared" si="5"/>
        <v>1</v>
      </c>
      <c r="K212" s="175" t="b">
        <f t="shared" si="5"/>
        <v>1</v>
      </c>
      <c r="L212" s="175" t="b">
        <f t="shared" si="5"/>
        <v>1</v>
      </c>
      <c r="M212" s="180"/>
      <c r="N212" s="182">
        <v>3000000</v>
      </c>
      <c r="O212" s="180"/>
      <c r="P212" s="180"/>
      <c r="Q212" s="182"/>
      <c r="R212" s="182"/>
      <c r="S212" s="182"/>
      <c r="T212" s="182">
        <v>0</v>
      </c>
      <c r="U212" s="182">
        <v>158.64000000000001</v>
      </c>
      <c r="V212" s="182">
        <v>202.87854129524069</v>
      </c>
      <c r="W212" s="182">
        <v>217.84403428539179</v>
      </c>
      <c r="X212" s="182">
        <v>150</v>
      </c>
      <c r="Y212" s="182">
        <v>200</v>
      </c>
    </row>
    <row r="213" spans="1:25" s="175" customFormat="1" x14ac:dyDescent="0.25">
      <c r="A213" s="175" t="b">
        <f t="shared" si="3"/>
        <v>0</v>
      </c>
      <c r="B213" s="175" t="b">
        <f t="shared" si="3"/>
        <v>1</v>
      </c>
      <c r="C213" s="175" t="b">
        <f t="shared" si="3"/>
        <v>0</v>
      </c>
      <c r="D213" s="175" t="b">
        <f t="shared" si="3"/>
        <v>1</v>
      </c>
      <c r="E213" s="175" t="b">
        <f t="shared" si="5"/>
        <v>1</v>
      </c>
      <c r="F213" s="175" t="b">
        <f t="shared" si="5"/>
        <v>0</v>
      </c>
      <c r="G213" s="175" t="b">
        <f t="shared" si="5"/>
        <v>1</v>
      </c>
      <c r="H213" s="175" t="b">
        <f t="shared" si="5"/>
        <v>0</v>
      </c>
      <c r="I213" s="175" t="b">
        <f t="shared" si="5"/>
        <v>1</v>
      </c>
      <c r="J213" s="175" t="b">
        <f t="shared" si="5"/>
        <v>1</v>
      </c>
      <c r="K213" s="175" t="b">
        <f t="shared" si="5"/>
        <v>1</v>
      </c>
      <c r="L213" s="175" t="b">
        <f t="shared" si="5"/>
        <v>1</v>
      </c>
      <c r="Q213" s="179"/>
      <c r="R213" s="179"/>
      <c r="S213" s="179"/>
      <c r="T213" s="179">
        <v>317.28000000000003</v>
      </c>
      <c r="U213" s="179">
        <v>405.75708259048139</v>
      </c>
      <c r="V213" s="179">
        <v>435.68806857078357</v>
      </c>
      <c r="W213" s="179">
        <v>454.1904311042004</v>
      </c>
      <c r="X213" s="179">
        <v>467.61851797478266</v>
      </c>
      <c r="Y213" s="179">
        <v>478.1648070475008</v>
      </c>
    </row>
    <row r="214" spans="1:25" s="175" customFormat="1" x14ac:dyDescent="0.25">
      <c r="A214" s="175" t="b">
        <f t="shared" si="3"/>
        <v>0</v>
      </c>
      <c r="B214" s="175" t="b">
        <f t="shared" si="3"/>
        <v>1</v>
      </c>
      <c r="C214" s="175" t="b">
        <f t="shared" si="3"/>
        <v>0</v>
      </c>
      <c r="D214" s="175" t="b">
        <f t="shared" si="3"/>
        <v>1</v>
      </c>
      <c r="E214" s="175" t="b">
        <f t="shared" si="5"/>
        <v>1</v>
      </c>
      <c r="F214" s="175" t="b">
        <f t="shared" si="5"/>
        <v>0</v>
      </c>
      <c r="G214" s="175" t="b">
        <f t="shared" si="5"/>
        <v>1</v>
      </c>
      <c r="H214" s="175" t="b">
        <f t="shared" si="5"/>
        <v>0</v>
      </c>
      <c r="I214" s="175" t="b">
        <f t="shared" si="5"/>
        <v>1</v>
      </c>
      <c r="J214" s="175" t="b">
        <f t="shared" si="5"/>
        <v>1</v>
      </c>
      <c r="K214" s="175" t="b">
        <f t="shared" si="5"/>
        <v>1</v>
      </c>
      <c r="L214" s="175" t="b">
        <f t="shared" si="5"/>
        <v>1</v>
      </c>
      <c r="Q214" s="179"/>
      <c r="R214" s="179"/>
      <c r="S214" s="179"/>
      <c r="T214" s="179"/>
      <c r="U214" s="179"/>
      <c r="V214" s="179">
        <v>1576.0800000000002</v>
      </c>
      <c r="W214" s="179">
        <v>2517.3987547536508</v>
      </c>
      <c r="X214" s="179">
        <v>2835.8382605173524</v>
      </c>
      <c r="Y214" s="179">
        <v>3032.6872111158914</v>
      </c>
    </row>
    <row r="215" spans="1:25" s="175" customFormat="1" x14ac:dyDescent="0.25">
      <c r="A215" s="175" t="b">
        <f t="shared" si="3"/>
        <v>0</v>
      </c>
      <c r="B215" s="175" t="b">
        <f t="shared" si="3"/>
        <v>1</v>
      </c>
      <c r="C215" s="175" t="b">
        <f t="shared" si="3"/>
        <v>0</v>
      </c>
      <c r="D215" s="175" t="b">
        <f t="shared" si="3"/>
        <v>0</v>
      </c>
      <c r="E215" s="175" t="b">
        <f t="shared" si="5"/>
        <v>1</v>
      </c>
      <c r="F215" s="175" t="b">
        <f t="shared" si="5"/>
        <v>0</v>
      </c>
      <c r="G215" s="175" t="b">
        <f t="shared" si="5"/>
        <v>1</v>
      </c>
      <c r="H215" s="175" t="b">
        <f t="shared" si="5"/>
        <v>0</v>
      </c>
      <c r="I215" s="175" t="b">
        <f t="shared" si="5"/>
        <v>1</v>
      </c>
      <c r="J215" s="175" t="b">
        <f t="shared" si="5"/>
        <v>0</v>
      </c>
      <c r="K215" s="175" t="b">
        <f t="shared" si="5"/>
        <v>0</v>
      </c>
      <c r="L215" s="175" t="b">
        <f t="shared" si="5"/>
        <v>1</v>
      </c>
      <c r="Q215" s="179"/>
      <c r="R215" s="179"/>
      <c r="S215" s="179"/>
      <c r="T215" s="179"/>
      <c r="U215" s="179">
        <v>31.728000000000002</v>
      </c>
      <c r="V215" s="179">
        <v>40.575708259048135</v>
      </c>
      <c r="W215" s="179">
        <v>43.568806857078357</v>
      </c>
      <c r="X215" s="179">
        <v>45.419043110420041</v>
      </c>
      <c r="Y215" s="179">
        <v>46.761851797478265</v>
      </c>
    </row>
    <row r="216" spans="1:25" s="175" customFormat="1" x14ac:dyDescent="0.25">
      <c r="A216" s="175" t="b">
        <f t="shared" si="3"/>
        <v>0</v>
      </c>
      <c r="B216" s="175" t="b">
        <f t="shared" si="3"/>
        <v>1</v>
      </c>
      <c r="C216" s="175" t="b">
        <f t="shared" si="3"/>
        <v>0</v>
      </c>
      <c r="D216" s="175" t="b">
        <f t="shared" si="3"/>
        <v>1</v>
      </c>
      <c r="E216" s="175" t="b">
        <f t="shared" ref="E216:L231" si="6">E56=E142</f>
        <v>1</v>
      </c>
      <c r="F216" s="175" t="b">
        <f t="shared" si="6"/>
        <v>0</v>
      </c>
      <c r="G216" s="175" t="b">
        <f t="shared" si="6"/>
        <v>1</v>
      </c>
      <c r="H216" s="175" t="b">
        <f t="shared" si="6"/>
        <v>0</v>
      </c>
      <c r="I216" s="175" t="b">
        <f t="shared" si="6"/>
        <v>1</v>
      </c>
      <c r="J216" s="175" t="b">
        <f t="shared" si="6"/>
        <v>1</v>
      </c>
      <c r="K216" s="175" t="b">
        <f t="shared" si="6"/>
        <v>1</v>
      </c>
      <c r="L216" s="175" t="b">
        <f t="shared" si="6"/>
        <v>1</v>
      </c>
      <c r="Q216" s="179"/>
      <c r="R216" s="179"/>
      <c r="S216" s="179"/>
      <c r="T216" s="179"/>
      <c r="U216" s="179">
        <v>74.032000000000011</v>
      </c>
      <c r="V216" s="179">
        <v>94.67665260444565</v>
      </c>
      <c r="W216" s="179">
        <v>101.66054933318283</v>
      </c>
      <c r="X216" s="179">
        <v>105.97776725764676</v>
      </c>
      <c r="Y216" s="179">
        <v>109.11098752744928</v>
      </c>
    </row>
    <row r="217" spans="1:25" s="175" customFormat="1" x14ac:dyDescent="0.25">
      <c r="A217" s="175" t="b">
        <f t="shared" si="3"/>
        <v>0</v>
      </c>
      <c r="B217" s="175" t="b">
        <f t="shared" si="3"/>
        <v>1</v>
      </c>
      <c r="C217" s="175" t="b">
        <f t="shared" si="3"/>
        <v>0</v>
      </c>
      <c r="D217" s="175" t="b">
        <f t="shared" si="3"/>
        <v>1</v>
      </c>
      <c r="E217" s="175" t="b">
        <f t="shared" si="6"/>
        <v>1</v>
      </c>
      <c r="F217" s="175" t="b">
        <f t="shared" si="6"/>
        <v>0</v>
      </c>
      <c r="G217" s="175" t="b">
        <f t="shared" si="6"/>
        <v>1</v>
      </c>
      <c r="H217" s="175" t="b">
        <f t="shared" si="6"/>
        <v>0</v>
      </c>
      <c r="I217" s="175" t="b">
        <f t="shared" si="6"/>
        <v>1</v>
      </c>
      <c r="J217" s="175" t="b">
        <f t="shared" si="6"/>
        <v>1</v>
      </c>
      <c r="K217" s="175" t="b">
        <f t="shared" si="6"/>
        <v>1</v>
      </c>
      <c r="L217" s="175" t="b">
        <f t="shared" si="6"/>
        <v>1</v>
      </c>
      <c r="Q217" s="179"/>
      <c r="R217" s="179"/>
      <c r="S217" s="179"/>
      <c r="T217" s="179">
        <v>370.16</v>
      </c>
      <c r="U217" s="179">
        <v>473.38326302222828</v>
      </c>
      <c r="V217" s="179">
        <v>508.30274666591413</v>
      </c>
      <c r="W217" s="179">
        <v>529.88883628823385</v>
      </c>
      <c r="X217" s="179">
        <v>545.55493763724644</v>
      </c>
      <c r="Y217" s="179">
        <v>557.85894155541757</v>
      </c>
    </row>
    <row r="218" spans="1:25" s="175" customFormat="1" x14ac:dyDescent="0.25">
      <c r="A218" s="175" t="b">
        <f t="shared" si="3"/>
        <v>0</v>
      </c>
      <c r="B218" s="175" t="b">
        <f t="shared" si="3"/>
        <v>0</v>
      </c>
      <c r="C218" s="175" t="b">
        <f t="shared" si="3"/>
        <v>0</v>
      </c>
      <c r="D218" s="175" t="b">
        <f t="shared" si="3"/>
        <v>0</v>
      </c>
      <c r="E218" s="175" t="b">
        <f t="shared" si="6"/>
        <v>0</v>
      </c>
      <c r="F218" s="175" t="b">
        <f t="shared" si="6"/>
        <v>0</v>
      </c>
      <c r="G218" s="175" t="b">
        <f t="shared" si="6"/>
        <v>0</v>
      </c>
      <c r="H218" s="175" t="b">
        <f t="shared" si="6"/>
        <v>0</v>
      </c>
      <c r="I218" s="175" t="b">
        <f t="shared" si="6"/>
        <v>1</v>
      </c>
      <c r="J218" s="175" t="b">
        <f t="shared" si="6"/>
        <v>0</v>
      </c>
      <c r="K218" s="175" t="b">
        <f t="shared" si="6"/>
        <v>1</v>
      </c>
      <c r="L218" s="175" t="b">
        <f t="shared" si="6"/>
        <v>1</v>
      </c>
      <c r="Q218" s="179"/>
      <c r="R218" s="179"/>
      <c r="S218" s="179"/>
      <c r="T218" s="179">
        <v>79.320000000000007</v>
      </c>
      <c r="U218" s="179">
        <v>101.43927064762035</v>
      </c>
      <c r="V218" s="179">
        <v>108.92201714269589</v>
      </c>
      <c r="W218" s="179">
        <v>113.5476077760501</v>
      </c>
      <c r="X218" s="179">
        <v>116.90462949369567</v>
      </c>
      <c r="Y218" s="179">
        <v>119.5412017618752</v>
      </c>
    </row>
    <row r="219" spans="1:25" s="175" customFormat="1" x14ac:dyDescent="0.25">
      <c r="A219" s="175" t="b">
        <f t="shared" si="3"/>
        <v>0</v>
      </c>
      <c r="B219" s="175" t="b">
        <f t="shared" si="3"/>
        <v>0</v>
      </c>
      <c r="C219" s="175" t="b">
        <f t="shared" si="3"/>
        <v>0</v>
      </c>
      <c r="D219" s="175" t="b">
        <f t="shared" si="3"/>
        <v>0</v>
      </c>
      <c r="E219" s="175" t="b">
        <f t="shared" si="6"/>
        <v>0</v>
      </c>
      <c r="F219" s="175" t="b">
        <f t="shared" si="6"/>
        <v>0</v>
      </c>
      <c r="G219" s="175" t="b">
        <f t="shared" si="6"/>
        <v>0</v>
      </c>
      <c r="H219" s="175" t="b">
        <f t="shared" si="6"/>
        <v>0</v>
      </c>
      <c r="I219" s="175" t="b">
        <f t="shared" si="6"/>
        <v>1</v>
      </c>
      <c r="J219" s="175" t="b">
        <f t="shared" si="6"/>
        <v>0</v>
      </c>
      <c r="K219" s="175" t="b">
        <f t="shared" si="6"/>
        <v>1</v>
      </c>
      <c r="L219" s="175" t="b">
        <f t="shared" si="6"/>
        <v>1</v>
      </c>
      <c r="Q219" s="179"/>
      <c r="R219" s="179"/>
      <c r="S219" s="179"/>
      <c r="T219" s="179"/>
      <c r="U219" s="179"/>
      <c r="V219" s="179">
        <v>26.44</v>
      </c>
      <c r="W219" s="179">
        <v>33.813090215873451</v>
      </c>
      <c r="X219" s="179">
        <v>36.307339047565293</v>
      </c>
      <c r="Y219" s="179">
        <v>37.849202592016702</v>
      </c>
    </row>
    <row r="220" spans="1:25" s="175" customFormat="1" x14ac:dyDescent="0.25">
      <c r="A220" s="175" t="b">
        <f t="shared" si="3"/>
        <v>0</v>
      </c>
      <c r="B220" s="175" t="b">
        <f t="shared" si="3"/>
        <v>1</v>
      </c>
      <c r="C220" s="175" t="b">
        <f t="shared" si="3"/>
        <v>0</v>
      </c>
      <c r="D220" s="175" t="b">
        <f t="shared" si="3"/>
        <v>0</v>
      </c>
      <c r="E220" s="175" t="b">
        <f t="shared" si="6"/>
        <v>0</v>
      </c>
      <c r="F220" s="175" t="b">
        <f t="shared" si="6"/>
        <v>0</v>
      </c>
      <c r="G220" s="175" t="b">
        <f t="shared" si="6"/>
        <v>0</v>
      </c>
      <c r="H220" s="175" t="b">
        <f t="shared" si="6"/>
        <v>0</v>
      </c>
      <c r="I220" s="175" t="b">
        <f t="shared" si="6"/>
        <v>1</v>
      </c>
      <c r="J220" s="175" t="b">
        <f t="shared" si="6"/>
        <v>1</v>
      </c>
      <c r="K220" s="175" t="b">
        <f t="shared" si="6"/>
        <v>1</v>
      </c>
      <c r="L220" s="175" t="b">
        <f t="shared" si="6"/>
        <v>1</v>
      </c>
      <c r="Q220" s="179">
        <v>2923.8999756574631</v>
      </c>
      <c r="R220" s="179">
        <v>3211.2999877929687</v>
      </c>
      <c r="S220" s="179">
        <v>3118.0999603271484</v>
      </c>
      <c r="T220" s="179">
        <v>3181.484401151869</v>
      </c>
      <c r="U220" s="179">
        <v>3498.4066052754715</v>
      </c>
      <c r="V220" s="179">
        <v>3815.3288093990741</v>
      </c>
      <c r="W220" s="179">
        <v>4132.2510135226767</v>
      </c>
      <c r="X220" s="179">
        <v>4320</v>
      </c>
      <c r="Y220" s="179">
        <v>4320</v>
      </c>
    </row>
    <row r="221" spans="1:25" s="175" customFormat="1" x14ac:dyDescent="0.25">
      <c r="A221" s="175" t="b">
        <f t="shared" si="3"/>
        <v>0</v>
      </c>
      <c r="B221" s="175" t="b">
        <f t="shared" si="3"/>
        <v>1</v>
      </c>
      <c r="C221" s="175" t="b">
        <f t="shared" si="3"/>
        <v>0</v>
      </c>
      <c r="D221" s="175" t="b">
        <f t="shared" si="3"/>
        <v>0</v>
      </c>
      <c r="E221" s="175" t="b">
        <f t="shared" si="6"/>
        <v>0</v>
      </c>
      <c r="F221" s="175" t="b">
        <f t="shared" si="6"/>
        <v>0</v>
      </c>
      <c r="G221" s="175" t="b">
        <f t="shared" si="6"/>
        <v>0</v>
      </c>
      <c r="H221" s="175" t="b">
        <f t="shared" si="6"/>
        <v>0</v>
      </c>
      <c r="I221" s="175" t="b">
        <f t="shared" si="6"/>
        <v>1</v>
      </c>
      <c r="J221" s="175" t="b">
        <f t="shared" si="6"/>
        <v>0</v>
      </c>
      <c r="K221" s="175" t="b">
        <f t="shared" si="6"/>
        <v>1</v>
      </c>
      <c r="L221" s="175" t="b">
        <f t="shared" si="6"/>
        <v>1</v>
      </c>
      <c r="M221" s="180"/>
      <c r="N221" s="180"/>
      <c r="O221" s="180"/>
      <c r="P221" s="180"/>
      <c r="Q221" s="182">
        <v>3703.8999786376953</v>
      </c>
      <c r="R221" s="182">
        <v>4294.5000305175781</v>
      </c>
      <c r="S221" s="182">
        <v>3541.166748046875</v>
      </c>
      <c r="T221" s="182">
        <v>3648.7572275797525</v>
      </c>
      <c r="U221" s="182">
        <v>4186.7096252441397</v>
      </c>
      <c r="V221" s="182">
        <v>6477.1953633626308</v>
      </c>
      <c r="W221" s="182">
        <v>7015.1477610270204</v>
      </c>
      <c r="X221" s="182">
        <v>7553.1001586914099</v>
      </c>
      <c r="Y221" s="182">
        <v>7800</v>
      </c>
    </row>
    <row r="222" spans="1:25" s="175" customFormat="1" x14ac:dyDescent="0.25">
      <c r="A222" s="175" t="b">
        <f t="shared" si="3"/>
        <v>0</v>
      </c>
      <c r="B222" s="175" t="b">
        <f t="shared" si="3"/>
        <v>1</v>
      </c>
      <c r="C222" s="175" t="b">
        <f t="shared" si="3"/>
        <v>0</v>
      </c>
      <c r="D222" s="175" t="b">
        <f t="shared" si="3"/>
        <v>0</v>
      </c>
      <c r="E222" s="175" t="b">
        <f t="shared" si="6"/>
        <v>1</v>
      </c>
      <c r="F222" s="175" t="b">
        <f t="shared" si="6"/>
        <v>0</v>
      </c>
      <c r="G222" s="175" t="b">
        <f t="shared" si="6"/>
        <v>1</v>
      </c>
      <c r="H222" s="175" t="b">
        <f t="shared" si="6"/>
        <v>0</v>
      </c>
      <c r="I222" s="175" t="b">
        <f t="shared" si="6"/>
        <v>1</v>
      </c>
      <c r="J222" s="175" t="b">
        <f t="shared" si="6"/>
        <v>1</v>
      </c>
      <c r="K222" s="175" t="b">
        <f t="shared" si="6"/>
        <v>0</v>
      </c>
      <c r="L222" s="175" t="b">
        <f t="shared" si="6"/>
        <v>1</v>
      </c>
      <c r="Q222" s="179"/>
      <c r="R222" s="179"/>
      <c r="S222" s="179"/>
      <c r="T222" s="179"/>
      <c r="U222" s="179">
        <v>3630.840561840866</v>
      </c>
      <c r="V222" s="179">
        <v>4326.6186873544766</v>
      </c>
      <c r="W222" s="179">
        <v>4705.7111888098916</v>
      </c>
      <c r="X222" s="179">
        <v>4967.7286441248052</v>
      </c>
      <c r="Y222" s="179">
        <v>5168.1701864385377</v>
      </c>
    </row>
    <row r="223" spans="1:25" s="175" customFormat="1" x14ac:dyDescent="0.25">
      <c r="A223" s="175" t="b">
        <f t="shared" si="3"/>
        <v>0</v>
      </c>
      <c r="B223" s="175" t="b">
        <f t="shared" si="3"/>
        <v>1</v>
      </c>
      <c r="C223" s="175" t="b">
        <f t="shared" si="3"/>
        <v>0</v>
      </c>
      <c r="D223" s="175" t="b">
        <f t="shared" si="3"/>
        <v>0</v>
      </c>
      <c r="E223" s="175" t="b">
        <f t="shared" si="6"/>
        <v>1</v>
      </c>
      <c r="F223" s="175" t="b">
        <f t="shared" si="6"/>
        <v>1</v>
      </c>
      <c r="G223" s="175" t="b">
        <f t="shared" si="6"/>
        <v>1</v>
      </c>
      <c r="H223" s="175" t="b">
        <f t="shared" si="6"/>
        <v>0</v>
      </c>
      <c r="I223" s="175" t="b">
        <f t="shared" si="6"/>
        <v>1</v>
      </c>
      <c r="J223" s="175" t="b">
        <f t="shared" si="6"/>
        <v>0</v>
      </c>
      <c r="K223" s="175" t="b">
        <f t="shared" si="6"/>
        <v>1</v>
      </c>
      <c r="L223" s="175" t="b">
        <f t="shared" si="6"/>
        <v>1</v>
      </c>
      <c r="M223" s="180"/>
      <c r="N223" s="180"/>
      <c r="O223" s="180"/>
      <c r="P223" s="180"/>
      <c r="Q223" s="182"/>
      <c r="R223" s="182"/>
      <c r="S223" s="182"/>
      <c r="T223" s="182"/>
      <c r="U223" s="180"/>
      <c r="V223" s="182">
        <v>367.52862777581322</v>
      </c>
      <c r="W223" s="182">
        <v>424.71327017200878</v>
      </c>
      <c r="X223" s="182">
        <v>458.16414159093233</v>
      </c>
      <c r="Y223" s="182">
        <v>481.89791256820422</v>
      </c>
    </row>
    <row r="224" spans="1:25" s="175" customFormat="1" x14ac:dyDescent="0.25">
      <c r="A224" s="175" t="b">
        <f t="shared" si="3"/>
        <v>0</v>
      </c>
      <c r="B224" s="175" t="b">
        <f t="shared" si="3"/>
        <v>1</v>
      </c>
      <c r="C224" s="175" t="b">
        <f t="shared" si="3"/>
        <v>0</v>
      </c>
      <c r="D224" s="175" t="b">
        <f t="shared" si="3"/>
        <v>1</v>
      </c>
      <c r="E224" s="175" t="b">
        <f t="shared" si="6"/>
        <v>1</v>
      </c>
      <c r="F224" s="175" t="b">
        <f t="shared" si="6"/>
        <v>1</v>
      </c>
      <c r="G224" s="175" t="b">
        <f t="shared" si="6"/>
        <v>1</v>
      </c>
      <c r="H224" s="175" t="b">
        <f t="shared" si="6"/>
        <v>0</v>
      </c>
      <c r="I224" s="175" t="b">
        <f t="shared" si="6"/>
        <v>1</v>
      </c>
      <c r="J224" s="175" t="b">
        <f t="shared" si="6"/>
        <v>0</v>
      </c>
      <c r="K224" s="175" t="b">
        <f t="shared" si="6"/>
        <v>0</v>
      </c>
      <c r="L224" s="175" t="b">
        <f t="shared" si="6"/>
        <v>1</v>
      </c>
      <c r="M224" s="180"/>
      <c r="N224" s="180"/>
      <c r="O224" s="180"/>
      <c r="P224" s="180"/>
      <c r="Q224" s="182"/>
      <c r="R224" s="182"/>
      <c r="S224" s="182"/>
      <c r="T224" s="182"/>
      <c r="U224" s="192"/>
      <c r="V224" s="192">
        <v>840</v>
      </c>
      <c r="W224" s="192">
        <v>1680</v>
      </c>
      <c r="X224" s="192">
        <v>1680</v>
      </c>
      <c r="Y224" s="192">
        <v>1680</v>
      </c>
    </row>
    <row r="225" spans="1:86" s="175" customFormat="1" x14ac:dyDescent="0.25">
      <c r="A225" s="175" t="b">
        <f t="shared" si="3"/>
        <v>0</v>
      </c>
      <c r="B225" s="175" t="b">
        <f t="shared" si="3"/>
        <v>1</v>
      </c>
      <c r="C225" s="175" t="b">
        <f t="shared" si="3"/>
        <v>0</v>
      </c>
      <c r="D225" s="175" t="b">
        <f t="shared" si="3"/>
        <v>1</v>
      </c>
      <c r="E225" s="175" t="b">
        <f t="shared" si="6"/>
        <v>1</v>
      </c>
      <c r="F225" s="175" t="b">
        <f t="shared" si="6"/>
        <v>1</v>
      </c>
      <c r="G225" s="175" t="b">
        <f t="shared" si="6"/>
        <v>1</v>
      </c>
      <c r="H225" s="175" t="b">
        <f t="shared" si="6"/>
        <v>0</v>
      </c>
      <c r="I225" s="175" t="b">
        <f t="shared" si="6"/>
        <v>1</v>
      </c>
      <c r="J225" s="175" t="b">
        <f t="shared" si="6"/>
        <v>0</v>
      </c>
      <c r="K225" s="175" t="b">
        <f t="shared" si="6"/>
        <v>1</v>
      </c>
      <c r="L225" s="175" t="b">
        <f t="shared" si="6"/>
        <v>1</v>
      </c>
      <c r="M225" s="180"/>
      <c r="N225" s="180"/>
      <c r="O225" s="180"/>
      <c r="P225" s="180"/>
      <c r="Q225" s="182"/>
      <c r="R225" s="182"/>
      <c r="S225" s="182"/>
      <c r="T225" s="182"/>
      <c r="U225" s="182"/>
      <c r="V225" s="182">
        <v>4756.7886259264978</v>
      </c>
      <c r="W225" s="182">
        <v>5131.4383858184419</v>
      </c>
      <c r="X225" s="182">
        <v>5397.2566207638874</v>
      </c>
      <c r="Y225" s="182">
        <v>5600</v>
      </c>
    </row>
    <row r="226" spans="1:86" s="175" customFormat="1" x14ac:dyDescent="0.25">
      <c r="A226" s="175" t="b">
        <f t="shared" si="3"/>
        <v>0</v>
      </c>
      <c r="B226" s="175" t="b">
        <f t="shared" si="3"/>
        <v>1</v>
      </c>
      <c r="C226" s="175" t="b">
        <f t="shared" si="3"/>
        <v>0</v>
      </c>
      <c r="D226" s="175" t="b">
        <f t="shared" si="3"/>
        <v>1</v>
      </c>
      <c r="E226" s="175" t="b">
        <f t="shared" si="6"/>
        <v>1</v>
      </c>
      <c r="F226" s="175" t="b">
        <f t="shared" si="6"/>
        <v>1</v>
      </c>
      <c r="G226" s="175" t="b">
        <f t="shared" si="6"/>
        <v>1</v>
      </c>
      <c r="H226" s="175" t="b">
        <f t="shared" si="6"/>
        <v>0</v>
      </c>
      <c r="I226" s="175" t="b">
        <f t="shared" si="6"/>
        <v>1</v>
      </c>
      <c r="J226" s="175" t="b">
        <f t="shared" si="6"/>
        <v>0</v>
      </c>
      <c r="K226" s="175" t="b">
        <f t="shared" si="6"/>
        <v>0</v>
      </c>
      <c r="L226" s="175" t="b">
        <f t="shared" si="6"/>
        <v>1</v>
      </c>
      <c r="M226" s="180"/>
      <c r="N226" s="180"/>
      <c r="O226" s="180"/>
      <c r="P226" s="180"/>
      <c r="Q226" s="182"/>
      <c r="R226" s="182"/>
      <c r="S226" s="182"/>
      <c r="T226" s="182"/>
      <c r="U226" s="180"/>
      <c r="V226" s="182">
        <v>294.02290222065062</v>
      </c>
      <c r="W226" s="182">
        <v>339.77061613760702</v>
      </c>
      <c r="X226" s="182">
        <v>366.53131327274588</v>
      </c>
      <c r="Y226" s="182">
        <v>385.51833005456342</v>
      </c>
    </row>
    <row r="227" spans="1:86" s="175" customFormat="1" x14ac:dyDescent="0.25">
      <c r="A227" s="175" t="b">
        <f t="shared" si="3"/>
        <v>0</v>
      </c>
      <c r="B227" s="175" t="b">
        <f t="shared" si="3"/>
        <v>1</v>
      </c>
      <c r="C227" s="175" t="b">
        <f t="shared" si="3"/>
        <v>0</v>
      </c>
      <c r="D227" s="175" t="b">
        <f t="shared" si="3"/>
        <v>1</v>
      </c>
      <c r="E227" s="175" t="b">
        <f t="shared" si="6"/>
        <v>1</v>
      </c>
      <c r="F227" s="175" t="b">
        <f t="shared" si="6"/>
        <v>0</v>
      </c>
      <c r="G227" s="175" t="b">
        <f t="shared" si="6"/>
        <v>1</v>
      </c>
      <c r="H227" s="175" t="b">
        <f t="shared" si="6"/>
        <v>0</v>
      </c>
      <c r="I227" s="175" t="b">
        <f t="shared" si="6"/>
        <v>1</v>
      </c>
      <c r="J227" s="175" t="b">
        <f t="shared" si="6"/>
        <v>0</v>
      </c>
      <c r="K227" s="175" t="b">
        <f t="shared" si="6"/>
        <v>1</v>
      </c>
      <c r="L227" s="175" t="b">
        <f t="shared" si="6"/>
        <v>1</v>
      </c>
      <c r="M227" s="180"/>
      <c r="N227" s="180"/>
      <c r="O227" s="180"/>
      <c r="P227" s="180"/>
      <c r="Q227" s="182"/>
      <c r="R227" s="182"/>
      <c r="S227" s="182"/>
      <c r="T227" s="182"/>
      <c r="U227" s="180"/>
      <c r="V227" s="182">
        <v>650.77102763023811</v>
      </c>
      <c r="W227" s="182">
        <v>812.60785437717288</v>
      </c>
      <c r="X227" s="182">
        <v>892.71664398115354</v>
      </c>
      <c r="Y227" s="182">
        <v>946.4113400528671</v>
      </c>
    </row>
    <row r="228" spans="1:86" s="175" customFormat="1" x14ac:dyDescent="0.25">
      <c r="A228" s="175" t="b">
        <f t="shared" si="3"/>
        <v>0</v>
      </c>
      <c r="B228" s="175" t="b">
        <f t="shared" si="3"/>
        <v>1</v>
      </c>
      <c r="C228" s="175" t="b">
        <f t="shared" si="3"/>
        <v>0</v>
      </c>
      <c r="D228" s="175" t="b">
        <f t="shared" si="3"/>
        <v>1</v>
      </c>
      <c r="E228" s="175" t="b">
        <f t="shared" si="6"/>
        <v>1</v>
      </c>
      <c r="F228" s="175" t="b">
        <f t="shared" si="6"/>
        <v>0</v>
      </c>
      <c r="G228" s="175" t="b">
        <f t="shared" si="6"/>
        <v>1</v>
      </c>
      <c r="H228" s="175" t="b">
        <f t="shared" si="6"/>
        <v>0</v>
      </c>
      <c r="I228" s="175" t="b">
        <f t="shared" si="6"/>
        <v>1</v>
      </c>
      <c r="J228" s="175" t="b">
        <f t="shared" si="6"/>
        <v>1</v>
      </c>
      <c r="K228" s="175" t="b">
        <f t="shared" si="6"/>
        <v>1</v>
      </c>
      <c r="L228" s="175" t="b">
        <f t="shared" si="6"/>
        <v>1</v>
      </c>
      <c r="M228" s="180"/>
      <c r="N228" s="180"/>
      <c r="O228" s="180"/>
      <c r="P228" s="180"/>
      <c r="Q228" s="182"/>
      <c r="R228" s="182"/>
      <c r="S228" s="182"/>
      <c r="T228" s="192"/>
      <c r="U228" s="192"/>
      <c r="V228" s="192">
        <v>800</v>
      </c>
      <c r="W228" s="192">
        <v>1600</v>
      </c>
      <c r="X228" s="192">
        <v>1600</v>
      </c>
      <c r="Y228" s="192">
        <v>1600</v>
      </c>
    </row>
    <row r="229" spans="1:86" s="175" customFormat="1" x14ac:dyDescent="0.25">
      <c r="A229" s="175" t="b">
        <f t="shared" si="3"/>
        <v>0</v>
      </c>
      <c r="B229" s="175" t="b">
        <f t="shared" si="3"/>
        <v>1</v>
      </c>
      <c r="C229" s="175" t="b">
        <f t="shared" si="3"/>
        <v>0</v>
      </c>
      <c r="D229" s="175" t="b">
        <f t="shared" si="3"/>
        <v>0</v>
      </c>
      <c r="E229" s="175" t="b">
        <f t="shared" si="6"/>
        <v>0</v>
      </c>
      <c r="F229" s="175" t="b">
        <f t="shared" si="6"/>
        <v>0</v>
      </c>
      <c r="G229" s="175" t="b">
        <f t="shared" si="6"/>
        <v>1</v>
      </c>
      <c r="H229" s="175" t="b">
        <f t="shared" si="6"/>
        <v>0</v>
      </c>
      <c r="I229" s="175" t="b">
        <f t="shared" si="6"/>
        <v>1</v>
      </c>
      <c r="J229" s="175" t="b">
        <f t="shared" si="6"/>
        <v>1</v>
      </c>
      <c r="K229" s="175" t="b">
        <f t="shared" si="6"/>
        <v>0</v>
      </c>
      <c r="L229" s="175" t="b">
        <f t="shared" si="6"/>
        <v>1</v>
      </c>
      <c r="Q229" s="179"/>
      <c r="R229" s="179"/>
      <c r="S229" s="179"/>
      <c r="T229" s="179">
        <v>70.424999999999997</v>
      </c>
      <c r="U229" s="179">
        <v>114.77104686339436</v>
      </c>
      <c r="V229" s="179">
        <v>129.77290800175967</v>
      </c>
      <c r="W229" s="179">
        <v>139.04657087543458</v>
      </c>
      <c r="X229" s="179">
        <v>145.77693033365472</v>
      </c>
      <c r="Y229" s="179">
        <v>150</v>
      </c>
    </row>
    <row r="230" spans="1:86" s="175" customFormat="1" x14ac:dyDescent="0.25">
      <c r="A230" s="175" t="b">
        <f t="shared" si="3"/>
        <v>0</v>
      </c>
      <c r="B230" s="175" t="b">
        <f t="shared" si="3"/>
        <v>1</v>
      </c>
      <c r="C230" s="175" t="b">
        <f t="shared" si="3"/>
        <v>0</v>
      </c>
      <c r="D230" s="175" t="b">
        <f t="shared" si="3"/>
        <v>1</v>
      </c>
      <c r="E230" s="175" t="b">
        <f t="shared" si="6"/>
        <v>1</v>
      </c>
      <c r="F230" s="175" t="b">
        <f t="shared" si="6"/>
        <v>0</v>
      </c>
      <c r="G230" s="175" t="b">
        <f t="shared" si="6"/>
        <v>1</v>
      </c>
      <c r="H230" s="175" t="b">
        <f t="shared" si="6"/>
        <v>0</v>
      </c>
      <c r="I230" s="175" t="b">
        <f t="shared" si="6"/>
        <v>1</v>
      </c>
      <c r="J230" s="175" t="b">
        <f t="shared" si="6"/>
        <v>0</v>
      </c>
      <c r="K230" s="175" t="b">
        <f t="shared" si="6"/>
        <v>0</v>
      </c>
      <c r="L230" s="175" t="b">
        <f t="shared" si="6"/>
        <v>1</v>
      </c>
      <c r="M230" s="180"/>
      <c r="N230" s="180"/>
      <c r="O230" s="180"/>
      <c r="P230" s="180"/>
      <c r="Q230" s="182"/>
      <c r="R230" s="182"/>
      <c r="S230" s="182"/>
      <c r="T230" s="192"/>
      <c r="U230" s="192"/>
      <c r="V230" s="192">
        <v>1235</v>
      </c>
      <c r="W230" s="192">
        <v>1427</v>
      </c>
      <c r="X230" s="192">
        <v>1539</v>
      </c>
      <c r="Y230" s="192">
        <v>1619</v>
      </c>
    </row>
    <row r="231" spans="1:86" s="175" customFormat="1" x14ac:dyDescent="0.25">
      <c r="A231" s="175" t="b">
        <f t="shared" si="3"/>
        <v>0</v>
      </c>
      <c r="B231" s="175" t="b">
        <f t="shared" si="3"/>
        <v>1</v>
      </c>
      <c r="C231" s="175" t="b">
        <f t="shared" si="3"/>
        <v>0</v>
      </c>
      <c r="D231" s="175" t="b">
        <f t="shared" si="3"/>
        <v>0</v>
      </c>
      <c r="E231" s="175" t="b">
        <f t="shared" si="6"/>
        <v>0</v>
      </c>
      <c r="F231" s="175" t="b">
        <f t="shared" si="6"/>
        <v>0</v>
      </c>
      <c r="G231" s="175" t="b">
        <f t="shared" si="6"/>
        <v>1</v>
      </c>
      <c r="H231" s="175" t="b">
        <f t="shared" si="6"/>
        <v>0</v>
      </c>
      <c r="I231" s="175" t="b">
        <f t="shared" si="6"/>
        <v>1</v>
      </c>
      <c r="J231" s="175" t="b">
        <f t="shared" si="6"/>
        <v>1</v>
      </c>
      <c r="K231" s="175" t="b">
        <f t="shared" si="6"/>
        <v>0</v>
      </c>
      <c r="L231" s="175" t="b">
        <f t="shared" si="6"/>
        <v>1</v>
      </c>
      <c r="M231" s="180"/>
      <c r="N231" s="180"/>
      <c r="O231" s="180"/>
      <c r="P231" s="180"/>
      <c r="Q231" s="182"/>
      <c r="R231" s="182"/>
      <c r="S231" s="182"/>
      <c r="T231" s="192">
        <v>500</v>
      </c>
      <c r="U231" s="192">
        <v>500</v>
      </c>
      <c r="V231" s="192">
        <v>500</v>
      </c>
      <c r="W231" s="192">
        <v>500</v>
      </c>
      <c r="X231" s="192">
        <v>500</v>
      </c>
      <c r="Y231" s="192">
        <v>500</v>
      </c>
    </row>
    <row r="232" spans="1:86" s="175" customFormat="1" x14ac:dyDescent="0.25">
      <c r="A232" s="175" t="b">
        <f t="shared" si="3"/>
        <v>0</v>
      </c>
      <c r="B232" s="175" t="b">
        <f t="shared" si="3"/>
        <v>0</v>
      </c>
      <c r="C232" s="175" t="b">
        <f t="shared" si="3"/>
        <v>0</v>
      </c>
      <c r="D232" s="175" t="b">
        <f t="shared" ref="D232:K232" si="7">D72=D158</f>
        <v>0</v>
      </c>
      <c r="E232" s="175" t="b">
        <f t="shared" si="7"/>
        <v>0</v>
      </c>
      <c r="F232" s="175" t="b">
        <f t="shared" si="7"/>
        <v>0</v>
      </c>
      <c r="G232" s="175" t="b">
        <f t="shared" si="7"/>
        <v>1</v>
      </c>
      <c r="H232" s="175" t="b">
        <f t="shared" ref="H232" si="8">H72=H158</f>
        <v>0</v>
      </c>
      <c r="I232" s="175" t="b">
        <f t="shared" si="7"/>
        <v>1</v>
      </c>
      <c r="J232" s="175" t="b">
        <f t="shared" si="7"/>
        <v>1</v>
      </c>
      <c r="K232" s="175" t="b">
        <f t="shared" si="7"/>
        <v>1</v>
      </c>
      <c r="L232" s="175" t="b">
        <f t="shared" ref="L232" si="9">L72=L158</f>
        <v>1</v>
      </c>
      <c r="M232" s="180"/>
      <c r="N232" s="180"/>
      <c r="O232" s="180"/>
      <c r="P232" s="180"/>
      <c r="Q232" s="182"/>
      <c r="R232" s="182"/>
      <c r="S232" s="182"/>
      <c r="T232" s="182"/>
      <c r="U232" s="180"/>
      <c r="V232" s="182">
        <v>1831.05</v>
      </c>
      <c r="W232" s="182">
        <v>2984.0472184482533</v>
      </c>
      <c r="X232" s="182">
        <v>3374.0956080457513</v>
      </c>
      <c r="Y232" s="182">
        <v>3615.2108427612993</v>
      </c>
    </row>
    <row r="233" spans="1:86" s="175" customFormat="1" x14ac:dyDescent="0.25">
      <c r="A233" s="175" t="b">
        <f t="shared" ref="A233:E237" si="10">A73=A159</f>
        <v>0</v>
      </c>
      <c r="B233" s="175" t="b">
        <f t="shared" si="10"/>
        <v>0</v>
      </c>
      <c r="C233" s="175" t="b">
        <f t="shared" si="10"/>
        <v>0</v>
      </c>
      <c r="D233" s="175" t="b">
        <f t="shared" si="10"/>
        <v>1</v>
      </c>
      <c r="E233" s="175" t="b">
        <f t="shared" ref="E233:L233" si="11">E73=E159</f>
        <v>0</v>
      </c>
      <c r="F233" s="175" t="b">
        <f t="shared" si="11"/>
        <v>0</v>
      </c>
      <c r="G233" s="175" t="b">
        <f t="shared" si="11"/>
        <v>1</v>
      </c>
      <c r="H233" s="175" t="b">
        <f t="shared" si="11"/>
        <v>0</v>
      </c>
      <c r="I233" s="175" t="b">
        <f t="shared" si="11"/>
        <v>1</v>
      </c>
      <c r="J233" s="175" t="b">
        <f t="shared" si="11"/>
        <v>0</v>
      </c>
      <c r="K233" s="175" t="b">
        <f t="shared" si="11"/>
        <v>1</v>
      </c>
      <c r="L233" s="175" t="b">
        <f t="shared" si="11"/>
        <v>1</v>
      </c>
      <c r="M233" s="180"/>
      <c r="N233" s="184">
        <v>18000000</v>
      </c>
      <c r="O233" s="180"/>
      <c r="P233" s="180"/>
      <c r="Q233" s="182"/>
      <c r="R233" s="182"/>
      <c r="S233" s="182"/>
      <c r="T233" s="182">
        <v>234.75</v>
      </c>
      <c r="U233" s="182">
        <v>382.5701562113145</v>
      </c>
      <c r="V233" s="182">
        <v>432.57636000586558</v>
      </c>
      <c r="W233" s="182">
        <v>463.48856958478194</v>
      </c>
      <c r="X233" s="182">
        <v>485.92310111218239</v>
      </c>
      <c r="Y233" s="182">
        <v>500</v>
      </c>
    </row>
    <row r="234" spans="1:86" s="175" customFormat="1" x14ac:dyDescent="0.25">
      <c r="A234" s="175" t="b">
        <f t="shared" si="10"/>
        <v>0</v>
      </c>
      <c r="B234" s="175" t="b">
        <f t="shared" si="10"/>
        <v>1</v>
      </c>
      <c r="C234" s="175" t="b">
        <f t="shared" si="10"/>
        <v>0</v>
      </c>
      <c r="D234" s="175" t="b">
        <f t="shared" si="10"/>
        <v>0</v>
      </c>
      <c r="E234" s="175" t="b">
        <f t="shared" ref="E234:L234" si="12">E74=E160</f>
        <v>0</v>
      </c>
      <c r="F234" s="175" t="b">
        <f t="shared" si="12"/>
        <v>0</v>
      </c>
      <c r="G234" s="175" t="b">
        <f t="shared" si="12"/>
        <v>1</v>
      </c>
      <c r="H234" s="175" t="b">
        <f t="shared" si="12"/>
        <v>0</v>
      </c>
      <c r="I234" s="175" t="b">
        <f t="shared" si="12"/>
        <v>1</v>
      </c>
      <c r="J234" s="175" t="b">
        <f t="shared" si="12"/>
        <v>0</v>
      </c>
      <c r="K234" s="175" t="b">
        <f t="shared" si="12"/>
        <v>1</v>
      </c>
      <c r="L234" s="175" t="b">
        <f t="shared" si="12"/>
        <v>1</v>
      </c>
      <c r="M234" s="180"/>
      <c r="N234" s="180"/>
      <c r="O234" s="180"/>
      <c r="P234" s="180"/>
      <c r="Q234" s="182"/>
      <c r="R234" s="182"/>
      <c r="S234" s="182"/>
      <c r="T234" s="188">
        <v>56000</v>
      </c>
      <c r="U234" s="182">
        <v>56000</v>
      </c>
      <c r="V234" s="182">
        <v>56000</v>
      </c>
      <c r="W234" s="182">
        <v>56000</v>
      </c>
      <c r="X234" s="182">
        <v>56000</v>
      </c>
      <c r="Y234" s="182">
        <v>56000</v>
      </c>
    </row>
    <row r="235" spans="1:86" s="175" customFormat="1" x14ac:dyDescent="0.25">
      <c r="A235" s="175" t="b">
        <f t="shared" si="10"/>
        <v>0</v>
      </c>
      <c r="B235" s="175" t="b">
        <f t="shared" si="10"/>
        <v>0</v>
      </c>
      <c r="C235" s="175" t="b">
        <f t="shared" si="10"/>
        <v>0</v>
      </c>
      <c r="D235" s="175" t="b">
        <f t="shared" si="10"/>
        <v>0</v>
      </c>
      <c r="E235" s="175" t="b">
        <f t="shared" ref="E235:L235" si="13">E75=E161</f>
        <v>0</v>
      </c>
      <c r="F235" s="175" t="b">
        <f t="shared" si="13"/>
        <v>0</v>
      </c>
      <c r="G235" s="175" t="b">
        <f t="shared" si="13"/>
        <v>1</v>
      </c>
      <c r="H235" s="175" t="b">
        <f t="shared" si="13"/>
        <v>0</v>
      </c>
      <c r="I235" s="175" t="b">
        <f t="shared" si="13"/>
        <v>1</v>
      </c>
      <c r="J235" s="175" t="b">
        <f t="shared" si="13"/>
        <v>0</v>
      </c>
      <c r="K235" s="175" t="b">
        <f t="shared" si="13"/>
        <v>1</v>
      </c>
      <c r="L235" s="175" t="b">
        <f t="shared" si="13"/>
        <v>1</v>
      </c>
      <c r="M235" s="180"/>
      <c r="N235" s="180"/>
      <c r="O235" s="180"/>
      <c r="P235" s="180"/>
      <c r="Q235" s="182"/>
      <c r="R235" s="182"/>
      <c r="S235" s="182"/>
      <c r="T235" s="182"/>
      <c r="U235" s="189" t="s">
        <v>199</v>
      </c>
      <c r="V235" s="189" t="s">
        <v>199</v>
      </c>
      <c r="W235" s="189" t="s">
        <v>199</v>
      </c>
      <c r="X235" s="182">
        <v>56000</v>
      </c>
      <c r="Y235" s="182">
        <v>56000</v>
      </c>
      <c r="Z235" s="191"/>
      <c r="AA235" s="191"/>
      <c r="AB235" s="191"/>
      <c r="AC235" s="191"/>
      <c r="AD235" s="191"/>
      <c r="AE235" s="191"/>
      <c r="AF235" s="191"/>
      <c r="AG235" s="191"/>
      <c r="AH235" s="191"/>
      <c r="AI235" s="191"/>
      <c r="AJ235" s="191"/>
      <c r="AK235" s="191"/>
      <c r="AL235" s="191"/>
      <c r="AM235" s="191"/>
      <c r="AN235" s="191"/>
      <c r="AO235" s="191"/>
      <c r="AP235" s="191"/>
      <c r="AQ235" s="191"/>
      <c r="AR235" s="191"/>
      <c r="AS235" s="191"/>
      <c r="AT235" s="191"/>
      <c r="AU235" s="191"/>
      <c r="AV235" s="191"/>
      <c r="AW235" s="191"/>
      <c r="AX235" s="191"/>
      <c r="AY235" s="191"/>
      <c r="AZ235" s="191"/>
      <c r="BA235" s="191"/>
      <c r="BB235" s="191"/>
      <c r="BC235" s="191"/>
      <c r="BD235" s="191"/>
      <c r="BE235" s="191"/>
      <c r="BF235" s="191"/>
      <c r="BG235" s="191"/>
      <c r="BH235" s="191"/>
      <c r="BI235" s="191"/>
      <c r="BJ235" s="191"/>
      <c r="BK235" s="191"/>
      <c r="BL235" s="191"/>
      <c r="BM235" s="191"/>
      <c r="BN235" s="191"/>
      <c r="BO235" s="191"/>
      <c r="BP235" s="191"/>
      <c r="BQ235" s="191"/>
      <c r="BR235" s="191"/>
      <c r="BS235" s="191"/>
      <c r="BT235" s="191"/>
      <c r="BU235" s="191"/>
      <c r="BV235" s="191"/>
      <c r="BW235" s="191"/>
      <c r="BX235" s="191"/>
      <c r="BY235" s="191"/>
      <c r="BZ235" s="191"/>
      <c r="CA235" s="191"/>
      <c r="CB235" s="191"/>
      <c r="CC235" s="191"/>
      <c r="CD235" s="191"/>
      <c r="CE235" s="191"/>
      <c r="CF235" s="191"/>
      <c r="CG235" s="191"/>
      <c r="CH235" s="191"/>
    </row>
    <row r="236" spans="1:86" s="175" customFormat="1" x14ac:dyDescent="0.25">
      <c r="A236" s="175" t="b">
        <f t="shared" si="10"/>
        <v>0</v>
      </c>
      <c r="B236" s="175" t="b">
        <f t="shared" si="10"/>
        <v>0</v>
      </c>
      <c r="C236" s="175" t="b">
        <f t="shared" si="10"/>
        <v>0</v>
      </c>
      <c r="D236" s="175" t="b">
        <f t="shared" si="10"/>
        <v>0</v>
      </c>
      <c r="E236" s="175" t="b">
        <f t="shared" ref="E236:L236" si="14">E76=E162</f>
        <v>0</v>
      </c>
      <c r="F236" s="175" t="b">
        <f t="shared" si="14"/>
        <v>0</v>
      </c>
      <c r="G236" s="175" t="b">
        <f t="shared" si="14"/>
        <v>1</v>
      </c>
      <c r="H236" s="175" t="b">
        <f t="shared" si="14"/>
        <v>0</v>
      </c>
      <c r="I236" s="175" t="b">
        <f t="shared" si="14"/>
        <v>1</v>
      </c>
      <c r="J236" s="175" t="b">
        <f t="shared" si="14"/>
        <v>0</v>
      </c>
      <c r="K236" s="175" t="b">
        <f t="shared" si="14"/>
        <v>0</v>
      </c>
      <c r="L236" s="175" t="b">
        <f t="shared" si="14"/>
        <v>1</v>
      </c>
      <c r="M236" s="180"/>
      <c r="N236" s="180" t="s">
        <v>201</v>
      </c>
      <c r="O236" s="180"/>
      <c r="P236" s="180"/>
      <c r="Q236" s="182"/>
      <c r="R236" s="182"/>
      <c r="S236" s="182"/>
      <c r="T236" s="182"/>
      <c r="U236" s="180"/>
      <c r="V236" s="182">
        <v>28000</v>
      </c>
      <c r="W236" s="182">
        <v>28000</v>
      </c>
      <c r="X236" s="182">
        <v>28000</v>
      </c>
      <c r="Y236" s="182">
        <v>28000</v>
      </c>
    </row>
    <row r="237" spans="1:86" s="175" customFormat="1" x14ac:dyDescent="0.25">
      <c r="A237" s="175" t="b">
        <f>A77=A163</f>
        <v>0</v>
      </c>
      <c r="B237" s="175" t="b">
        <f t="shared" si="10"/>
        <v>1</v>
      </c>
      <c r="C237" s="175" t="b">
        <f t="shared" si="10"/>
        <v>0</v>
      </c>
      <c r="D237" s="175" t="b">
        <f t="shared" si="10"/>
        <v>0</v>
      </c>
      <c r="E237" s="175" t="b">
        <f t="shared" si="10"/>
        <v>0</v>
      </c>
      <c r="F237" s="175" t="b">
        <f t="shared" ref="F237:L237" si="15">F77=F163</f>
        <v>0</v>
      </c>
      <c r="G237" s="175" t="b">
        <f t="shared" si="15"/>
        <v>1</v>
      </c>
      <c r="H237" s="175" t="b">
        <f t="shared" si="15"/>
        <v>0</v>
      </c>
      <c r="I237" s="175" t="b">
        <f t="shared" si="15"/>
        <v>1</v>
      </c>
      <c r="J237" s="175" t="b">
        <f t="shared" si="15"/>
        <v>0</v>
      </c>
      <c r="K237" s="175" t="b">
        <f t="shared" si="15"/>
        <v>1</v>
      </c>
      <c r="L237" s="175" t="b">
        <f t="shared" si="15"/>
        <v>1</v>
      </c>
      <c r="Q237" s="179"/>
      <c r="R237" s="179"/>
      <c r="S237" s="179"/>
      <c r="T237" s="198"/>
      <c r="U237" s="198"/>
      <c r="V237" s="195">
        <v>16800</v>
      </c>
      <c r="W237" s="195">
        <v>33600</v>
      </c>
      <c r="X237" s="195">
        <v>92960</v>
      </c>
      <c r="Y237" s="195">
        <v>92960</v>
      </c>
      <c r="AY237" s="175">
        <v>0</v>
      </c>
      <c r="AZ237" s="175">
        <v>0</v>
      </c>
      <c r="BA237" s="175">
        <v>0</v>
      </c>
      <c r="BB237" s="175">
        <v>56000</v>
      </c>
      <c r="BC237" s="175">
        <v>56000</v>
      </c>
      <c r="BD237" s="175">
        <v>56000</v>
      </c>
      <c r="BE237" s="175">
        <v>56000</v>
      </c>
      <c r="BF237" s="175">
        <v>56000</v>
      </c>
      <c r="BG237" s="175">
        <v>56000</v>
      </c>
      <c r="BH237" s="175">
        <v>56000</v>
      </c>
      <c r="BI237" s="175">
        <v>56000</v>
      </c>
      <c r="BJ237" s="175">
        <v>56000</v>
      </c>
      <c r="BK237" s="175">
        <v>56000</v>
      </c>
      <c r="BL237" s="175">
        <v>56000</v>
      </c>
      <c r="BM237" s="175">
        <v>56000</v>
      </c>
      <c r="BN237" s="175">
        <v>56000</v>
      </c>
      <c r="BO237" s="175">
        <v>56000</v>
      </c>
      <c r="BP237" s="175">
        <v>56000</v>
      </c>
      <c r="BQ237" s="175">
        <v>56000</v>
      </c>
      <c r="BR237" s="175">
        <v>56000</v>
      </c>
      <c r="BS237" s="175">
        <v>56000</v>
      </c>
      <c r="BT237" s="175">
        <v>56000</v>
      </c>
      <c r="BU237" s="175">
        <v>56000</v>
      </c>
      <c r="BV237" s="175">
        <v>56000</v>
      </c>
      <c r="BW237" s="175">
        <v>56000</v>
      </c>
      <c r="BX237" s="175">
        <v>56000</v>
      </c>
      <c r="BY237" s="175">
        <v>56000</v>
      </c>
      <c r="BZ237" s="175">
        <v>56000</v>
      </c>
      <c r="CA237" s="175">
        <v>56000</v>
      </c>
      <c r="CB237" s="175">
        <v>56000</v>
      </c>
      <c r="CC237" s="175">
        <v>56000</v>
      </c>
      <c r="CD237" s="175">
        <v>56000</v>
      </c>
      <c r="CE237" s="175">
        <v>56000</v>
      </c>
      <c r="CF237" s="175">
        <v>56000</v>
      </c>
      <c r="CG237" s="175">
        <v>56000</v>
      </c>
      <c r="CH237" s="175">
        <v>56000</v>
      </c>
    </row>
  </sheetData>
  <autoFilter ref="A5:Z89"/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H248"/>
  <sheetViews>
    <sheetView tabSelected="1" topLeftCell="A157" workbookViewId="0">
      <selection activeCell="H179" sqref="H179"/>
    </sheetView>
  </sheetViews>
  <sheetFormatPr defaultRowHeight="15" x14ac:dyDescent="0.25"/>
  <cols>
    <col min="1" max="1" width="8" style="37" customWidth="1"/>
    <col min="2" max="2" width="20.85546875" style="37" customWidth="1"/>
    <col min="3" max="3" width="86.85546875" style="37" customWidth="1"/>
    <col min="4" max="4" width="22.85546875" style="37" customWidth="1"/>
    <col min="5" max="5" width="22.42578125" style="37" customWidth="1"/>
    <col min="6" max="6" width="12" style="37" customWidth="1"/>
    <col min="7" max="7" width="10.7109375" style="37" customWidth="1"/>
    <col min="8" max="8" width="14" style="37" customWidth="1"/>
    <col min="9" max="9" width="17" style="37" customWidth="1"/>
    <col min="10" max="10" width="18.7109375" style="37" customWidth="1"/>
    <col min="11" max="13" width="11.42578125" style="37" customWidth="1"/>
    <col min="14" max="15" width="14.28515625" style="37" customWidth="1"/>
    <col min="16" max="16" width="31.85546875" style="37" customWidth="1"/>
    <col min="17" max="16384" width="9.140625" style="37"/>
  </cols>
  <sheetData>
    <row r="1" spans="1:86" ht="21" x14ac:dyDescent="0.35">
      <c r="A1" s="1" t="s">
        <v>56</v>
      </c>
      <c r="B1" s="8"/>
      <c r="C1" s="9"/>
      <c r="D1" s="8"/>
      <c r="E1" s="8"/>
      <c r="F1" s="10"/>
      <c r="G1" s="10"/>
      <c r="H1" s="11"/>
      <c r="I1" s="11"/>
      <c r="J1" s="8"/>
      <c r="K1" s="8"/>
      <c r="L1" s="8"/>
      <c r="M1" s="11"/>
      <c r="N1" s="8"/>
      <c r="O1" s="8"/>
      <c r="P1" s="8"/>
    </row>
    <row r="2" spans="1:86" x14ac:dyDescent="0.25">
      <c r="A2" s="2" t="s">
        <v>0</v>
      </c>
      <c r="B2" s="8"/>
      <c r="C2" s="9"/>
      <c r="D2" s="13" t="s">
        <v>257</v>
      </c>
      <c r="E2" s="8"/>
      <c r="F2" s="10"/>
      <c r="G2" s="10"/>
      <c r="H2" s="11"/>
      <c r="I2" s="11"/>
      <c r="J2" s="8"/>
      <c r="K2" s="8"/>
      <c r="L2" s="8"/>
      <c r="M2" s="11"/>
      <c r="N2" s="8"/>
      <c r="O2" s="8"/>
      <c r="P2" s="8"/>
    </row>
    <row r="3" spans="1:86" x14ac:dyDescent="0.25">
      <c r="A3" s="12" t="s">
        <v>57</v>
      </c>
      <c r="B3" s="8"/>
      <c r="C3" s="9"/>
      <c r="D3" s="13" t="s">
        <v>259</v>
      </c>
      <c r="E3" s="8"/>
      <c r="F3" s="10"/>
      <c r="G3" s="10"/>
      <c r="H3" s="11"/>
      <c r="I3" s="11"/>
      <c r="J3" s="8"/>
      <c r="K3" s="8"/>
      <c r="L3" s="8"/>
      <c r="M3" s="11"/>
      <c r="N3" s="8"/>
      <c r="O3" s="8"/>
      <c r="P3" s="8"/>
    </row>
    <row r="4" spans="1:86" x14ac:dyDescent="0.25">
      <c r="A4" s="13"/>
      <c r="B4" s="8"/>
      <c r="C4" s="9"/>
      <c r="D4" s="8"/>
      <c r="E4" s="8"/>
      <c r="F4" s="10"/>
      <c r="G4" s="10"/>
      <c r="H4" s="11"/>
      <c r="I4" s="11"/>
      <c r="J4" s="8"/>
      <c r="K4" s="8"/>
      <c r="L4" s="8"/>
      <c r="M4" s="11"/>
      <c r="N4" s="8"/>
      <c r="O4" s="8"/>
      <c r="P4" s="8"/>
    </row>
    <row r="5" spans="1:86" x14ac:dyDescent="0.25">
      <c r="A5" s="13">
        <v>1</v>
      </c>
      <c r="B5" s="8">
        <v>2</v>
      </c>
      <c r="C5" s="13">
        <v>3</v>
      </c>
      <c r="D5" s="8">
        <v>4</v>
      </c>
      <c r="E5" s="13">
        <v>5</v>
      </c>
      <c r="F5" s="8">
        <v>6</v>
      </c>
      <c r="G5" s="13">
        <v>7</v>
      </c>
      <c r="H5" s="8">
        <v>8</v>
      </c>
      <c r="I5" s="13">
        <v>9</v>
      </c>
      <c r="J5" s="8">
        <v>10</v>
      </c>
      <c r="K5" s="13">
        <v>11</v>
      </c>
      <c r="L5" s="8">
        <v>12</v>
      </c>
      <c r="M5" s="13">
        <v>13</v>
      </c>
      <c r="N5" s="8">
        <v>14</v>
      </c>
      <c r="O5" s="13">
        <v>15</v>
      </c>
      <c r="P5" s="8">
        <v>16</v>
      </c>
      <c r="Q5" s="13">
        <v>17</v>
      </c>
      <c r="R5" s="8">
        <v>18</v>
      </c>
      <c r="S5" s="13">
        <v>19</v>
      </c>
      <c r="T5" s="8">
        <v>20</v>
      </c>
      <c r="U5" s="13">
        <v>21</v>
      </c>
      <c r="V5" s="8">
        <v>22</v>
      </c>
      <c r="W5" s="13">
        <v>23</v>
      </c>
      <c r="X5" s="8">
        <v>24</v>
      </c>
      <c r="Y5" s="13">
        <v>25</v>
      </c>
    </row>
    <row r="6" spans="1:86" s="14" customFormat="1" ht="16.5" customHeight="1" x14ac:dyDescent="0.25">
      <c r="A6" s="53" t="s">
        <v>10</v>
      </c>
      <c r="B6" s="53" t="s">
        <v>13</v>
      </c>
      <c r="C6" s="53" t="s">
        <v>16</v>
      </c>
      <c r="D6" s="53" t="s">
        <v>19</v>
      </c>
      <c r="E6" s="208" t="s">
        <v>22</v>
      </c>
      <c r="F6" s="208"/>
      <c r="G6" s="208"/>
      <c r="H6" s="208"/>
      <c r="I6" s="208"/>
      <c r="J6" s="208" t="s">
        <v>33</v>
      </c>
      <c r="K6" s="208"/>
      <c r="L6" s="209" t="s">
        <v>38</v>
      </c>
      <c r="M6" s="209"/>
      <c r="N6" s="208" t="s">
        <v>43</v>
      </c>
      <c r="O6" s="208"/>
      <c r="P6" s="53" t="s">
        <v>48</v>
      </c>
      <c r="Q6" s="208" t="s">
        <v>51</v>
      </c>
      <c r="R6" s="208"/>
      <c r="S6" s="208"/>
      <c r="T6" s="206" t="s">
        <v>53</v>
      </c>
      <c r="U6" s="206"/>
      <c r="V6" s="206"/>
      <c r="W6" s="206"/>
      <c r="X6" s="206"/>
      <c r="Y6" s="206"/>
    </row>
    <row r="7" spans="1:86" s="14" customFormat="1" ht="120" x14ac:dyDescent="0.25">
      <c r="A7" s="5" t="s">
        <v>11</v>
      </c>
      <c r="B7" s="7" t="s">
        <v>14</v>
      </c>
      <c r="C7" s="5" t="s">
        <v>17</v>
      </c>
      <c r="D7" s="7" t="s">
        <v>20</v>
      </c>
      <c r="E7" s="7" t="s">
        <v>58</v>
      </c>
      <c r="F7" s="5" t="s">
        <v>25</v>
      </c>
      <c r="G7" s="5" t="s">
        <v>27</v>
      </c>
      <c r="H7" s="5" t="s">
        <v>29</v>
      </c>
      <c r="I7" s="5" t="s">
        <v>31</v>
      </c>
      <c r="J7" s="7" t="s">
        <v>34</v>
      </c>
      <c r="K7" s="7" t="s">
        <v>36</v>
      </c>
      <c r="L7" s="5" t="s">
        <v>39</v>
      </c>
      <c r="M7" s="5" t="s">
        <v>41</v>
      </c>
      <c r="N7" s="5" t="s">
        <v>44</v>
      </c>
      <c r="O7" s="5" t="s">
        <v>46</v>
      </c>
      <c r="P7" s="5" t="s">
        <v>49</v>
      </c>
      <c r="Q7" s="5">
        <v>2012</v>
      </c>
      <c r="R7" s="5">
        <v>2013</v>
      </c>
      <c r="S7" s="5">
        <v>2014</v>
      </c>
      <c r="T7" s="5">
        <v>2015</v>
      </c>
      <c r="U7" s="5">
        <v>2020</v>
      </c>
      <c r="V7" s="5">
        <v>2025</v>
      </c>
      <c r="W7" s="5">
        <v>2030</v>
      </c>
      <c r="X7" s="5">
        <v>2035</v>
      </c>
      <c r="Y7" s="5">
        <v>2040</v>
      </c>
    </row>
    <row r="8" spans="1:86" ht="15.75" thickBot="1" x14ac:dyDescent="0.3"/>
    <row r="9" spans="1:86" ht="18.75" x14ac:dyDescent="0.3">
      <c r="A9" s="92" t="s">
        <v>258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4"/>
    </row>
    <row r="10" spans="1:86" x14ac:dyDescent="0.25">
      <c r="A10" s="95" t="s">
        <v>163</v>
      </c>
      <c r="B10" s="96" t="s">
        <v>158</v>
      </c>
      <c r="C10" s="96" t="s">
        <v>164</v>
      </c>
      <c r="D10" s="96" t="s">
        <v>134</v>
      </c>
      <c r="E10" s="96" t="s">
        <v>165</v>
      </c>
      <c r="F10" s="96">
        <v>2017</v>
      </c>
      <c r="G10" s="96"/>
      <c r="H10" s="97">
        <v>5200</v>
      </c>
      <c r="I10" s="96"/>
      <c r="J10" s="96"/>
      <c r="K10" s="96" t="s">
        <v>68</v>
      </c>
      <c r="L10" s="96"/>
      <c r="M10" s="96"/>
      <c r="N10" s="96"/>
      <c r="O10" s="96"/>
      <c r="P10" s="96"/>
      <c r="Q10" s="97"/>
      <c r="R10" s="97"/>
      <c r="S10" s="97"/>
      <c r="T10" s="97"/>
      <c r="U10" s="97">
        <v>3630.840561840866</v>
      </c>
      <c r="V10" s="97">
        <v>4326.6186873544766</v>
      </c>
      <c r="W10" s="97">
        <v>4705.7111888098916</v>
      </c>
      <c r="X10" s="97">
        <v>4967.7286441248052</v>
      </c>
      <c r="Y10" s="98">
        <v>5168.1701864385377</v>
      </c>
    </row>
    <row r="11" spans="1:86" x14ac:dyDescent="0.25">
      <c r="A11" s="99" t="s">
        <v>163</v>
      </c>
      <c r="B11" s="82" t="s">
        <v>158</v>
      </c>
      <c r="C11" s="82" t="s">
        <v>164</v>
      </c>
      <c r="D11" s="82" t="s">
        <v>134</v>
      </c>
      <c r="E11" s="82" t="s">
        <v>165</v>
      </c>
      <c r="F11" s="82">
        <v>2017</v>
      </c>
      <c r="G11" s="82"/>
      <c r="H11" s="83">
        <v>5200</v>
      </c>
      <c r="I11" s="82"/>
      <c r="J11" s="82"/>
      <c r="K11" s="82" t="s">
        <v>68</v>
      </c>
      <c r="L11" s="82"/>
      <c r="M11" s="82"/>
      <c r="N11" s="82"/>
      <c r="O11" s="82"/>
      <c r="P11" s="82"/>
      <c r="Q11" s="83"/>
      <c r="R11" s="83"/>
      <c r="S11" s="83"/>
      <c r="T11" s="83"/>
      <c r="U11" s="83">
        <v>3630.840561840866</v>
      </c>
      <c r="V11" s="83">
        <v>4326.6186873544766</v>
      </c>
      <c r="W11" s="83">
        <v>4705.7111888098916</v>
      </c>
      <c r="X11" s="83">
        <v>4967.7286441248052</v>
      </c>
      <c r="Y11" s="100">
        <v>5168.1701864385377</v>
      </c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</row>
    <row r="12" spans="1:86" x14ac:dyDescent="0.25">
      <c r="A12" s="101" t="s">
        <v>166</v>
      </c>
      <c r="B12" s="31" t="s">
        <v>158</v>
      </c>
      <c r="C12" s="31" t="s">
        <v>202</v>
      </c>
      <c r="D12" s="31" t="s">
        <v>121</v>
      </c>
      <c r="E12" s="31" t="s">
        <v>165</v>
      </c>
      <c r="F12" s="31">
        <v>2025</v>
      </c>
      <c r="G12" s="31"/>
      <c r="H12" s="102">
        <v>1000</v>
      </c>
      <c r="I12" s="31"/>
      <c r="J12" s="31" t="s">
        <v>200</v>
      </c>
      <c r="K12" s="31" t="s">
        <v>68</v>
      </c>
      <c r="L12" s="31"/>
      <c r="M12" s="31"/>
      <c r="N12" s="31"/>
      <c r="O12" s="31"/>
      <c r="P12" s="31"/>
      <c r="Q12" s="102"/>
      <c r="R12" s="102"/>
      <c r="S12" s="102"/>
      <c r="T12" s="102"/>
      <c r="U12" s="31"/>
      <c r="V12" s="102">
        <v>650.77102763023811</v>
      </c>
      <c r="W12" s="102">
        <v>812.60785437717288</v>
      </c>
      <c r="X12" s="102">
        <v>892.71664398115354</v>
      </c>
      <c r="Y12" s="103">
        <v>946.4113400528671</v>
      </c>
    </row>
    <row r="13" spans="1:86" x14ac:dyDescent="0.25">
      <c r="A13" s="99" t="s">
        <v>166</v>
      </c>
      <c r="B13" s="82" t="s">
        <v>158</v>
      </c>
      <c r="C13" s="82" t="s">
        <v>245</v>
      </c>
      <c r="D13" s="82" t="s">
        <v>167</v>
      </c>
      <c r="E13" s="82" t="s">
        <v>165</v>
      </c>
      <c r="F13" s="82">
        <v>2018</v>
      </c>
      <c r="G13" s="82"/>
      <c r="H13" s="83">
        <v>1000</v>
      </c>
      <c r="I13" s="82"/>
      <c r="J13" s="82"/>
      <c r="K13" s="82" t="s">
        <v>68</v>
      </c>
      <c r="L13" s="82"/>
      <c r="M13" s="82"/>
      <c r="N13" s="82"/>
      <c r="O13" s="82"/>
      <c r="P13" s="82"/>
      <c r="Q13" s="83"/>
      <c r="R13" s="83"/>
      <c r="S13" s="83"/>
      <c r="T13" s="83"/>
      <c r="U13" s="83">
        <v>650.77102763023811</v>
      </c>
      <c r="V13" s="83">
        <v>812.60785437717288</v>
      </c>
      <c r="W13" s="83">
        <v>892.71664398115354</v>
      </c>
      <c r="X13" s="83">
        <v>946.4113400528671</v>
      </c>
      <c r="Y13" s="100">
        <v>986.85654562830973</v>
      </c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</row>
    <row r="14" spans="1:86" x14ac:dyDescent="0.25">
      <c r="A14" s="101" t="s">
        <v>169</v>
      </c>
      <c r="B14" s="31" t="s">
        <v>158</v>
      </c>
      <c r="C14" s="31" t="s">
        <v>208</v>
      </c>
      <c r="D14" s="31" t="s">
        <v>121</v>
      </c>
      <c r="E14" s="31" t="s">
        <v>165</v>
      </c>
      <c r="F14" s="104">
        <v>2025</v>
      </c>
      <c r="G14" s="31"/>
      <c r="H14" s="105">
        <v>1680</v>
      </c>
      <c r="I14" s="31"/>
      <c r="J14" s="31"/>
      <c r="K14" s="31"/>
      <c r="L14" s="31"/>
      <c r="M14" s="31"/>
      <c r="N14" s="31"/>
      <c r="O14" s="31"/>
      <c r="P14" s="31"/>
      <c r="Q14" s="102"/>
      <c r="R14" s="102"/>
      <c r="S14" s="102"/>
      <c r="T14" s="102"/>
      <c r="U14" s="105"/>
      <c r="V14" s="105">
        <v>840</v>
      </c>
      <c r="W14" s="105">
        <v>1680</v>
      </c>
      <c r="X14" s="105">
        <v>1680</v>
      </c>
      <c r="Y14" s="106">
        <v>1680</v>
      </c>
    </row>
    <row r="15" spans="1:86" x14ac:dyDescent="0.25">
      <c r="A15" s="99" t="s">
        <v>169</v>
      </c>
      <c r="B15" s="82" t="s">
        <v>158</v>
      </c>
      <c r="C15" s="82" t="s">
        <v>247</v>
      </c>
      <c r="D15" s="82" t="s">
        <v>121</v>
      </c>
      <c r="E15" s="82" t="s">
        <v>165</v>
      </c>
      <c r="F15" s="82">
        <v>2016</v>
      </c>
      <c r="G15" s="82"/>
      <c r="H15" s="83">
        <v>1760</v>
      </c>
      <c r="I15" s="82"/>
      <c r="J15" s="82"/>
      <c r="K15" s="82" t="s">
        <v>68</v>
      </c>
      <c r="L15" s="82"/>
      <c r="M15" s="82"/>
      <c r="N15" s="82"/>
      <c r="O15" s="82"/>
      <c r="P15" s="82"/>
      <c r="Q15" s="83"/>
      <c r="R15" s="83"/>
      <c r="S15" s="83"/>
      <c r="T15" s="83"/>
      <c r="U15" s="83">
        <v>1293.7007697708625</v>
      </c>
      <c r="V15" s="83">
        <v>1494.990711005471</v>
      </c>
      <c r="W15" s="83">
        <v>1612.7377784000819</v>
      </c>
      <c r="X15" s="83">
        <v>1696.280652240079</v>
      </c>
      <c r="Y15" s="100">
        <v>1760</v>
      </c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</row>
    <row r="16" spans="1:86" x14ac:dyDescent="0.25">
      <c r="A16" s="101" t="s">
        <v>172</v>
      </c>
      <c r="B16" s="31" t="s">
        <v>158</v>
      </c>
      <c r="C16" s="31" t="s">
        <v>203</v>
      </c>
      <c r="D16" s="31" t="s">
        <v>121</v>
      </c>
      <c r="E16" s="31" t="s">
        <v>165</v>
      </c>
      <c r="F16" s="31">
        <v>2025</v>
      </c>
      <c r="G16" s="31"/>
      <c r="H16" s="102">
        <v>400</v>
      </c>
      <c r="I16" s="31"/>
      <c r="J16" s="31" t="s">
        <v>200</v>
      </c>
      <c r="K16" s="31" t="s">
        <v>68</v>
      </c>
      <c r="L16" s="31"/>
      <c r="M16" s="31"/>
      <c r="N16" s="31"/>
      <c r="O16" s="31"/>
      <c r="P16" s="31"/>
      <c r="Q16" s="102"/>
      <c r="R16" s="102"/>
      <c r="S16" s="102"/>
      <c r="T16" s="102"/>
      <c r="U16" s="31"/>
      <c r="V16" s="102">
        <v>294.02290222065062</v>
      </c>
      <c r="W16" s="102">
        <v>339.77061613760702</v>
      </c>
      <c r="X16" s="102">
        <v>366.53131327274588</v>
      </c>
      <c r="Y16" s="103">
        <v>385.51833005456342</v>
      </c>
    </row>
    <row r="17" spans="1:86" x14ac:dyDescent="0.25">
      <c r="A17" s="99" t="s">
        <v>172</v>
      </c>
      <c r="B17" s="82" t="s">
        <v>158</v>
      </c>
      <c r="C17" s="82" t="s">
        <v>248</v>
      </c>
      <c r="D17" s="82" t="s">
        <v>121</v>
      </c>
      <c r="E17" s="82" t="s">
        <v>165</v>
      </c>
      <c r="F17" s="82">
        <v>2016</v>
      </c>
      <c r="G17" s="82"/>
      <c r="H17" s="83">
        <v>400</v>
      </c>
      <c r="I17" s="82"/>
      <c r="J17" s="82"/>
      <c r="K17" s="82" t="s">
        <v>68</v>
      </c>
      <c r="L17" s="82"/>
      <c r="M17" s="82"/>
      <c r="N17" s="82"/>
      <c r="O17" s="82"/>
      <c r="P17" s="82"/>
      <c r="Q17" s="83"/>
      <c r="R17" s="83"/>
      <c r="S17" s="83"/>
      <c r="T17" s="83"/>
      <c r="U17" s="83">
        <v>294.02290222065062</v>
      </c>
      <c r="V17" s="83">
        <v>339.77061613760702</v>
      </c>
      <c r="W17" s="83">
        <v>366.53131327274588</v>
      </c>
      <c r="X17" s="83">
        <v>385.51833005456342</v>
      </c>
      <c r="Y17" s="100">
        <v>400</v>
      </c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</row>
    <row r="18" spans="1:86" x14ac:dyDescent="0.25">
      <c r="A18" s="101" t="s">
        <v>168</v>
      </c>
      <c r="B18" s="31" t="s">
        <v>158</v>
      </c>
      <c r="C18" s="31" t="s">
        <v>204</v>
      </c>
      <c r="D18" s="31" t="s">
        <v>167</v>
      </c>
      <c r="E18" s="31" t="s">
        <v>165</v>
      </c>
      <c r="F18" s="31">
        <v>2025</v>
      </c>
      <c r="G18" s="31"/>
      <c r="H18" s="102">
        <v>500</v>
      </c>
      <c r="I18" s="31"/>
      <c r="J18" s="31" t="s">
        <v>200</v>
      </c>
      <c r="K18" s="31" t="s">
        <v>68</v>
      </c>
      <c r="L18" s="31"/>
      <c r="M18" s="31"/>
      <c r="N18" s="31"/>
      <c r="O18" s="31"/>
      <c r="P18" s="31"/>
      <c r="Q18" s="102"/>
      <c r="R18" s="102"/>
      <c r="S18" s="102"/>
      <c r="T18" s="102"/>
      <c r="U18" s="31"/>
      <c r="V18" s="102">
        <v>367.52862777581322</v>
      </c>
      <c r="W18" s="102">
        <v>424.71327017200878</v>
      </c>
      <c r="X18" s="102">
        <v>458.16414159093233</v>
      </c>
      <c r="Y18" s="103">
        <v>481.89791256820422</v>
      </c>
    </row>
    <row r="19" spans="1:86" x14ac:dyDescent="0.25">
      <c r="A19" s="99" t="s">
        <v>168</v>
      </c>
      <c r="B19" s="82" t="s">
        <v>158</v>
      </c>
      <c r="C19" s="82" t="s">
        <v>246</v>
      </c>
      <c r="D19" s="82" t="s">
        <v>167</v>
      </c>
      <c r="E19" s="82" t="s">
        <v>165</v>
      </c>
      <c r="F19" s="82">
        <v>2016</v>
      </c>
      <c r="G19" s="82"/>
      <c r="H19" s="83">
        <v>500</v>
      </c>
      <c r="I19" s="82"/>
      <c r="J19" s="82"/>
      <c r="K19" s="82" t="s">
        <v>68</v>
      </c>
      <c r="L19" s="82"/>
      <c r="M19" s="82"/>
      <c r="N19" s="82"/>
      <c r="O19" s="82"/>
      <c r="P19" s="82"/>
      <c r="Q19" s="83"/>
      <c r="R19" s="83"/>
      <c r="S19" s="83"/>
      <c r="T19" s="83"/>
      <c r="U19" s="83">
        <v>367.52862777581322</v>
      </c>
      <c r="V19" s="83">
        <v>424.71327017200878</v>
      </c>
      <c r="W19" s="83">
        <v>458.16414159093233</v>
      </c>
      <c r="X19" s="83">
        <v>481.89791256820422</v>
      </c>
      <c r="Y19" s="100">
        <v>500</v>
      </c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</row>
    <row r="20" spans="1:86" x14ac:dyDescent="0.25">
      <c r="A20" s="101" t="s">
        <v>176</v>
      </c>
      <c r="B20" s="31" t="s">
        <v>158</v>
      </c>
      <c r="C20" s="31" t="s">
        <v>210</v>
      </c>
      <c r="D20" s="31" t="s">
        <v>121</v>
      </c>
      <c r="E20" s="31" t="s">
        <v>165</v>
      </c>
      <c r="F20" s="31">
        <v>2016</v>
      </c>
      <c r="G20" s="31"/>
      <c r="H20" s="105">
        <v>1120</v>
      </c>
      <c r="I20" s="31"/>
      <c r="J20" s="31"/>
      <c r="K20" s="31"/>
      <c r="L20" s="31"/>
      <c r="M20" s="31"/>
      <c r="N20" s="31"/>
      <c r="O20" s="31"/>
      <c r="P20" s="31"/>
      <c r="Q20" s="102"/>
      <c r="R20" s="102"/>
      <c r="S20" s="102"/>
      <c r="T20" s="105"/>
      <c r="U20" s="105"/>
      <c r="V20" s="105">
        <v>1235</v>
      </c>
      <c r="W20" s="105">
        <v>1427</v>
      </c>
      <c r="X20" s="105">
        <v>1539</v>
      </c>
      <c r="Y20" s="106">
        <v>1619</v>
      </c>
    </row>
    <row r="21" spans="1:86" x14ac:dyDescent="0.25">
      <c r="A21" s="99" t="s">
        <v>176</v>
      </c>
      <c r="B21" s="82" t="s">
        <v>158</v>
      </c>
      <c r="C21" s="82" t="s">
        <v>252</v>
      </c>
      <c r="D21" s="82" t="s">
        <v>121</v>
      </c>
      <c r="E21" s="82" t="s">
        <v>165</v>
      </c>
      <c r="F21" s="82">
        <v>2016</v>
      </c>
      <c r="G21" s="82"/>
      <c r="H21" s="83">
        <v>3360</v>
      </c>
      <c r="I21" s="82"/>
      <c r="J21" s="82"/>
      <c r="K21" s="82" t="s">
        <v>68</v>
      </c>
      <c r="L21" s="82"/>
      <c r="M21" s="82"/>
      <c r="N21" s="82"/>
      <c r="O21" s="82"/>
      <c r="P21" s="82"/>
      <c r="Q21" s="83"/>
      <c r="R21" s="83"/>
      <c r="S21" s="83"/>
      <c r="T21" s="83"/>
      <c r="U21" s="83">
        <v>2469.7923786534652</v>
      </c>
      <c r="V21" s="83">
        <v>2854.0731755558991</v>
      </c>
      <c r="W21" s="83">
        <v>3078.8630314910652</v>
      </c>
      <c r="X21" s="83">
        <v>3238.3539724583325</v>
      </c>
      <c r="Y21" s="100">
        <v>3360</v>
      </c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</row>
    <row r="22" spans="1:86" x14ac:dyDescent="0.25">
      <c r="A22" s="101" t="s">
        <v>86</v>
      </c>
      <c r="B22" s="31" t="s">
        <v>60</v>
      </c>
      <c r="C22" s="31" t="s">
        <v>87</v>
      </c>
      <c r="D22" s="31" t="s">
        <v>62</v>
      </c>
      <c r="E22" s="31" t="s">
        <v>63</v>
      </c>
      <c r="F22" s="31">
        <v>2009</v>
      </c>
      <c r="G22" s="31"/>
      <c r="H22" s="102">
        <v>1000</v>
      </c>
      <c r="I22" s="31"/>
      <c r="J22" s="31" t="s">
        <v>67</v>
      </c>
      <c r="K22" s="31" t="s">
        <v>68</v>
      </c>
      <c r="L22" s="31"/>
      <c r="M22" s="31"/>
      <c r="N22" s="31"/>
      <c r="O22" s="31"/>
      <c r="P22" s="31"/>
      <c r="Q22" s="102">
        <v>474.40001354366541</v>
      </c>
      <c r="R22" s="102">
        <v>552.79999542236328</v>
      </c>
      <c r="S22" s="102">
        <v>594.33334992825985</v>
      </c>
      <c r="T22" s="102">
        <v>650</v>
      </c>
      <c r="U22" s="102"/>
      <c r="V22" s="102"/>
      <c r="W22" s="102"/>
      <c r="X22" s="102">
        <v>800</v>
      </c>
      <c r="Y22" s="103">
        <v>800</v>
      </c>
    </row>
    <row r="23" spans="1:86" x14ac:dyDescent="0.25">
      <c r="A23" s="99" t="s">
        <v>86</v>
      </c>
      <c r="B23" s="82" t="s">
        <v>60</v>
      </c>
      <c r="C23" s="82" t="s">
        <v>87</v>
      </c>
      <c r="D23" s="82" t="s">
        <v>62</v>
      </c>
      <c r="E23" s="82" t="s">
        <v>63</v>
      </c>
      <c r="F23" s="82">
        <v>2009</v>
      </c>
      <c r="G23" s="82"/>
      <c r="H23" s="83">
        <v>1000</v>
      </c>
      <c r="I23" s="82"/>
      <c r="J23" s="82" t="s">
        <v>67</v>
      </c>
      <c r="K23" s="82" t="s">
        <v>68</v>
      </c>
      <c r="L23" s="82"/>
      <c r="M23" s="82"/>
      <c r="N23" s="82"/>
      <c r="O23" s="82"/>
      <c r="P23" s="82"/>
      <c r="Q23" s="83">
        <v>474.40001354366541</v>
      </c>
      <c r="R23" s="83">
        <v>552.79999542236328</v>
      </c>
      <c r="S23" s="83">
        <v>594.33334992825985</v>
      </c>
      <c r="T23" s="83"/>
      <c r="U23" s="83"/>
      <c r="V23" s="83"/>
      <c r="W23" s="83"/>
      <c r="X23" s="83"/>
      <c r="Y23" s="100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5"/>
      <c r="BY23" s="75"/>
      <c r="BZ23" s="75"/>
      <c r="CA23" s="75"/>
      <c r="CB23" s="75"/>
      <c r="CC23" s="75"/>
      <c r="CD23" s="75"/>
      <c r="CE23" s="75"/>
      <c r="CF23" s="75"/>
      <c r="CG23" s="75"/>
      <c r="CH23" s="75"/>
    </row>
    <row r="24" spans="1:86" x14ac:dyDescent="0.25">
      <c r="A24" s="95" t="s">
        <v>144</v>
      </c>
      <c r="B24" s="96" t="s">
        <v>60</v>
      </c>
      <c r="C24" s="96" t="s">
        <v>145</v>
      </c>
      <c r="D24" s="96" t="s">
        <v>139</v>
      </c>
      <c r="E24" s="96" t="s">
        <v>63</v>
      </c>
      <c r="F24" s="96">
        <v>2015</v>
      </c>
      <c r="G24" s="96"/>
      <c r="H24" s="97">
        <v>600</v>
      </c>
      <c r="I24" s="96"/>
      <c r="J24" s="96" t="s">
        <v>67</v>
      </c>
      <c r="K24" s="96" t="s">
        <v>68</v>
      </c>
      <c r="L24" s="96"/>
      <c r="M24" s="96"/>
      <c r="N24" s="96"/>
      <c r="O24" s="96"/>
      <c r="P24" s="96"/>
      <c r="Q24" s="97"/>
      <c r="R24" s="97"/>
      <c r="S24" s="97"/>
      <c r="T24" s="97">
        <v>317.28000000000003</v>
      </c>
      <c r="U24" s="97">
        <v>405.75708259048139</v>
      </c>
      <c r="V24" s="97">
        <v>435.68806857078357</v>
      </c>
      <c r="W24" s="97">
        <v>454.1904311042004</v>
      </c>
      <c r="X24" s="97">
        <v>467.61851797478266</v>
      </c>
      <c r="Y24" s="98">
        <v>478.1648070475008</v>
      </c>
    </row>
    <row r="25" spans="1:86" x14ac:dyDescent="0.25">
      <c r="A25" s="107" t="s">
        <v>144</v>
      </c>
      <c r="B25" s="108" t="s">
        <v>60</v>
      </c>
      <c r="C25" s="108" t="s">
        <v>226</v>
      </c>
      <c r="D25" s="108" t="s">
        <v>121</v>
      </c>
      <c r="E25" s="108" t="s">
        <v>63</v>
      </c>
      <c r="F25" s="108">
        <v>2025</v>
      </c>
      <c r="G25" s="108"/>
      <c r="H25" s="109">
        <v>689</v>
      </c>
      <c r="I25" s="108"/>
      <c r="J25" s="108" t="s">
        <v>67</v>
      </c>
      <c r="K25" s="108" t="s">
        <v>68</v>
      </c>
      <c r="L25" s="108"/>
      <c r="M25" s="108"/>
      <c r="N25" s="110">
        <v>18800000</v>
      </c>
      <c r="O25" s="108">
        <v>967</v>
      </c>
      <c r="P25" s="111" t="s">
        <v>227</v>
      </c>
      <c r="Q25" s="112"/>
      <c r="R25" s="112"/>
      <c r="S25" s="112"/>
      <c r="T25" s="112"/>
      <c r="U25" s="112"/>
      <c r="V25" s="112">
        <v>689</v>
      </c>
      <c r="W25" s="112">
        <v>689</v>
      </c>
      <c r="X25" s="112">
        <v>689</v>
      </c>
      <c r="Y25" s="113">
        <v>689</v>
      </c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  <c r="BV25" s="63"/>
      <c r="BW25" s="63"/>
      <c r="BX25" s="63"/>
      <c r="BY25" s="63"/>
      <c r="BZ25" s="63"/>
      <c r="CA25" s="63"/>
      <c r="CB25" s="63"/>
      <c r="CC25" s="63"/>
      <c r="CD25" s="63"/>
      <c r="CE25" s="63"/>
      <c r="CF25" s="63"/>
      <c r="CG25" s="63"/>
      <c r="CH25" s="63"/>
    </row>
    <row r="26" spans="1:86" x14ac:dyDescent="0.25">
      <c r="A26" s="99" t="s">
        <v>144</v>
      </c>
      <c r="B26" s="82" t="s">
        <v>60</v>
      </c>
      <c r="C26" s="82" t="s">
        <v>145</v>
      </c>
      <c r="D26" s="82" t="s">
        <v>139</v>
      </c>
      <c r="E26" s="82" t="s">
        <v>63</v>
      </c>
      <c r="F26" s="82">
        <v>2015</v>
      </c>
      <c r="G26" s="82"/>
      <c r="H26" s="83">
        <v>600</v>
      </c>
      <c r="I26" s="82"/>
      <c r="J26" s="82" t="s">
        <v>67</v>
      </c>
      <c r="K26" s="82" t="s">
        <v>68</v>
      </c>
      <c r="L26" s="82"/>
      <c r="M26" s="82"/>
      <c r="N26" s="82"/>
      <c r="O26" s="82"/>
      <c r="P26" s="82"/>
      <c r="Q26" s="83"/>
      <c r="R26" s="83"/>
      <c r="S26" s="83"/>
      <c r="T26" s="83">
        <v>317.28000000000003</v>
      </c>
      <c r="U26" s="83">
        <v>405.75708259048139</v>
      </c>
      <c r="V26" s="83">
        <v>435.68806857078357</v>
      </c>
      <c r="W26" s="83">
        <v>454.1904311042004</v>
      </c>
      <c r="X26" s="83">
        <v>467.61851797478266</v>
      </c>
      <c r="Y26" s="100">
        <v>478.1648070475008</v>
      </c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</row>
    <row r="27" spans="1:86" x14ac:dyDescent="0.25">
      <c r="A27" s="95" t="s">
        <v>148</v>
      </c>
      <c r="B27" s="96" t="s">
        <v>60</v>
      </c>
      <c r="C27" s="96" t="s">
        <v>149</v>
      </c>
      <c r="D27" s="96" t="s">
        <v>139</v>
      </c>
      <c r="E27" s="96" t="s">
        <v>63</v>
      </c>
      <c r="F27" s="96">
        <v>2020</v>
      </c>
      <c r="G27" s="96"/>
      <c r="H27" s="97">
        <v>60</v>
      </c>
      <c r="I27" s="96"/>
      <c r="J27" s="96" t="s">
        <v>67</v>
      </c>
      <c r="K27" s="96" t="s">
        <v>68</v>
      </c>
      <c r="L27" s="96"/>
      <c r="M27" s="96"/>
      <c r="N27" s="96"/>
      <c r="O27" s="96"/>
      <c r="P27" s="96"/>
      <c r="Q27" s="97"/>
      <c r="R27" s="97"/>
      <c r="S27" s="97"/>
      <c r="T27" s="97"/>
      <c r="U27" s="97">
        <v>31.728000000000002</v>
      </c>
      <c r="V27" s="97">
        <v>40.575708259048135</v>
      </c>
      <c r="W27" s="97">
        <v>43.568806857078357</v>
      </c>
      <c r="X27" s="97">
        <v>45.419043110420041</v>
      </c>
      <c r="Y27" s="98">
        <v>46.761851797478265</v>
      </c>
    </row>
    <row r="28" spans="1:86" x14ac:dyDescent="0.25">
      <c r="A28" s="114" t="s">
        <v>148</v>
      </c>
      <c r="B28" s="115" t="s">
        <v>60</v>
      </c>
      <c r="C28" s="115" t="s">
        <v>222</v>
      </c>
      <c r="D28" s="115" t="s">
        <v>139</v>
      </c>
      <c r="E28" s="115" t="s">
        <v>63</v>
      </c>
      <c r="F28" s="115">
        <v>2025</v>
      </c>
      <c r="G28" s="115"/>
      <c r="H28" s="116">
        <f>75*1.12</f>
        <v>84.000000000000014</v>
      </c>
      <c r="I28" s="115"/>
      <c r="J28" s="115" t="s">
        <v>67</v>
      </c>
      <c r="K28" s="115" t="s">
        <v>68</v>
      </c>
      <c r="L28" s="115"/>
      <c r="M28" s="115"/>
      <c r="N28" s="117">
        <v>3750000</v>
      </c>
      <c r="O28" s="117">
        <f>ROUND(250000/84,-2)</f>
        <v>3000</v>
      </c>
      <c r="P28" s="115"/>
      <c r="Q28" s="116"/>
      <c r="R28" s="116"/>
      <c r="S28" s="116"/>
      <c r="T28" s="116"/>
      <c r="U28" s="116">
        <f>75*1.12</f>
        <v>84.000000000000014</v>
      </c>
      <c r="V28" s="116">
        <f>75*1.12</f>
        <v>84.000000000000014</v>
      </c>
      <c r="W28" s="116">
        <f>75*1.12</f>
        <v>84.000000000000014</v>
      </c>
      <c r="X28" s="116">
        <f>75*1.12</f>
        <v>84.000000000000014</v>
      </c>
      <c r="Y28" s="118">
        <f>75*1.12</f>
        <v>84.000000000000014</v>
      </c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</row>
    <row r="29" spans="1:86" x14ac:dyDescent="0.25">
      <c r="A29" s="99" t="s">
        <v>148</v>
      </c>
      <c r="B29" s="82" t="s">
        <v>60</v>
      </c>
      <c r="C29" s="82" t="s">
        <v>149</v>
      </c>
      <c r="D29" s="82" t="s">
        <v>139</v>
      </c>
      <c r="E29" s="82" t="s">
        <v>63</v>
      </c>
      <c r="F29" s="82">
        <v>2020</v>
      </c>
      <c r="G29" s="82"/>
      <c r="H29" s="83">
        <v>60</v>
      </c>
      <c r="I29" s="82"/>
      <c r="J29" s="82" t="s">
        <v>67</v>
      </c>
      <c r="K29" s="82" t="s">
        <v>68</v>
      </c>
      <c r="L29" s="82"/>
      <c r="M29" s="82"/>
      <c r="N29" s="82"/>
      <c r="O29" s="82"/>
      <c r="P29" s="82"/>
      <c r="Q29" s="83"/>
      <c r="R29" s="83"/>
      <c r="S29" s="83"/>
      <c r="T29" s="83"/>
      <c r="U29" s="83">
        <v>31.728000000000002</v>
      </c>
      <c r="V29" s="83">
        <v>40.575708259048135</v>
      </c>
      <c r="W29" s="83">
        <v>43.568806857078357</v>
      </c>
      <c r="X29" s="83">
        <v>45.419043110420041</v>
      </c>
      <c r="Y29" s="100">
        <v>46.761851797478265</v>
      </c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</row>
    <row r="30" spans="1:86" x14ac:dyDescent="0.25">
      <c r="A30" s="95" t="s">
        <v>137</v>
      </c>
      <c r="B30" s="96" t="s">
        <v>60</v>
      </c>
      <c r="C30" s="96" t="s">
        <v>138</v>
      </c>
      <c r="D30" s="96" t="s">
        <v>134</v>
      </c>
      <c r="E30" s="96" t="s">
        <v>63</v>
      </c>
      <c r="F30" s="96">
        <v>2015</v>
      </c>
      <c r="G30" s="96"/>
      <c r="H30" s="97">
        <v>3489</v>
      </c>
      <c r="I30" s="96"/>
      <c r="J30" s="96" t="s">
        <v>67</v>
      </c>
      <c r="K30" s="96" t="s">
        <v>68</v>
      </c>
      <c r="L30" s="96"/>
      <c r="M30" s="96"/>
      <c r="N30" s="96"/>
      <c r="O30" s="96"/>
      <c r="P30" s="96"/>
      <c r="Q30" s="97"/>
      <c r="R30" s="97"/>
      <c r="S30" s="97"/>
      <c r="T30" s="97"/>
      <c r="U30" s="97"/>
      <c r="V30" s="97"/>
      <c r="W30" s="97"/>
      <c r="X30" s="97"/>
      <c r="Y30" s="98"/>
    </row>
    <row r="31" spans="1:86" x14ac:dyDescent="0.25">
      <c r="A31" s="99" t="s">
        <v>137</v>
      </c>
      <c r="B31" s="82" t="s">
        <v>60</v>
      </c>
      <c r="C31" s="82" t="s">
        <v>138</v>
      </c>
      <c r="D31" s="82" t="s">
        <v>134</v>
      </c>
      <c r="E31" s="82" t="s">
        <v>63</v>
      </c>
      <c r="F31" s="82">
        <v>2015</v>
      </c>
      <c r="G31" s="82"/>
      <c r="H31" s="83">
        <v>3489</v>
      </c>
      <c r="I31" s="82"/>
      <c r="J31" s="82" t="s">
        <v>67</v>
      </c>
      <c r="K31" s="82" t="s">
        <v>68</v>
      </c>
      <c r="L31" s="82"/>
      <c r="M31" s="82"/>
      <c r="N31" s="82"/>
      <c r="O31" s="82"/>
      <c r="P31" s="82"/>
      <c r="Q31" s="83"/>
      <c r="R31" s="83"/>
      <c r="S31" s="83"/>
      <c r="T31" s="83"/>
      <c r="U31" s="83"/>
      <c r="V31" s="83"/>
      <c r="W31" s="83"/>
      <c r="X31" s="83"/>
      <c r="Y31" s="100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</row>
    <row r="32" spans="1:86" x14ac:dyDescent="0.25">
      <c r="A32" s="95" t="s">
        <v>146</v>
      </c>
      <c r="B32" s="96" t="s">
        <v>60</v>
      </c>
      <c r="C32" s="96" t="s">
        <v>147</v>
      </c>
      <c r="D32" s="96" t="s">
        <v>139</v>
      </c>
      <c r="E32" s="96" t="s">
        <v>63</v>
      </c>
      <c r="F32" s="96">
        <v>2025</v>
      </c>
      <c r="G32" s="96"/>
      <c r="H32" s="97">
        <v>4400</v>
      </c>
      <c r="I32" s="96"/>
      <c r="J32" s="96" t="s">
        <v>67</v>
      </c>
      <c r="K32" s="96" t="s">
        <v>68</v>
      </c>
      <c r="L32" s="96"/>
      <c r="M32" s="96"/>
      <c r="N32" s="96"/>
      <c r="O32" s="96"/>
      <c r="P32" s="96"/>
      <c r="Q32" s="97"/>
      <c r="R32" s="97"/>
      <c r="S32" s="97"/>
      <c r="T32" s="97"/>
      <c r="U32" s="97"/>
      <c r="V32" s="97">
        <v>1576.0800000000002</v>
      </c>
      <c r="W32" s="97">
        <v>2517.3987547536508</v>
      </c>
      <c r="X32" s="97">
        <v>2835.8382605173524</v>
      </c>
      <c r="Y32" s="98">
        <v>3032.6872111158914</v>
      </c>
    </row>
    <row r="33" spans="1:86" x14ac:dyDescent="0.25">
      <c r="A33" s="99" t="s">
        <v>146</v>
      </c>
      <c r="B33" s="82" t="s">
        <v>60</v>
      </c>
      <c r="C33" s="82" t="s">
        <v>147</v>
      </c>
      <c r="D33" s="82" t="s">
        <v>139</v>
      </c>
      <c r="E33" s="82" t="s">
        <v>63</v>
      </c>
      <c r="F33" s="82">
        <v>2025</v>
      </c>
      <c r="G33" s="82"/>
      <c r="H33" s="83">
        <v>4400</v>
      </c>
      <c r="I33" s="82"/>
      <c r="J33" s="82" t="s">
        <v>67</v>
      </c>
      <c r="K33" s="82" t="s">
        <v>68</v>
      </c>
      <c r="L33" s="82"/>
      <c r="M33" s="82"/>
      <c r="N33" s="82"/>
      <c r="O33" s="82"/>
      <c r="P33" s="82"/>
      <c r="Q33" s="83"/>
      <c r="R33" s="83"/>
      <c r="S33" s="83"/>
      <c r="T33" s="83"/>
      <c r="U33" s="83"/>
      <c r="V33" s="83">
        <v>1576.0800000000002</v>
      </c>
      <c r="W33" s="83">
        <v>2517.3987547536508</v>
      </c>
      <c r="X33" s="83">
        <v>2835.8382605173524</v>
      </c>
      <c r="Y33" s="100">
        <v>3032.6872111158914</v>
      </c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</row>
    <row r="34" spans="1:86" x14ac:dyDescent="0.25">
      <c r="A34" s="95" t="s">
        <v>128</v>
      </c>
      <c r="B34" s="96" t="s">
        <v>60</v>
      </c>
      <c r="C34" s="96" t="s">
        <v>129</v>
      </c>
      <c r="D34" s="96" t="s">
        <v>121</v>
      </c>
      <c r="E34" s="96" t="s">
        <v>63</v>
      </c>
      <c r="F34" s="96">
        <v>2025</v>
      </c>
      <c r="G34" s="96"/>
      <c r="H34" s="97">
        <v>1343</v>
      </c>
      <c r="I34" s="96"/>
      <c r="J34" s="96" t="s">
        <v>67</v>
      </c>
      <c r="K34" s="96" t="s">
        <v>68</v>
      </c>
      <c r="L34" s="96"/>
      <c r="M34" s="96"/>
      <c r="N34" s="96"/>
      <c r="O34" s="96"/>
      <c r="P34" s="96"/>
      <c r="Q34" s="97"/>
      <c r="R34" s="97"/>
      <c r="S34" s="97"/>
      <c r="T34" s="97"/>
      <c r="U34" s="97"/>
      <c r="V34" s="97"/>
      <c r="W34" s="97"/>
      <c r="X34" s="97"/>
      <c r="Y34" s="98"/>
    </row>
    <row r="35" spans="1:86" x14ac:dyDescent="0.25">
      <c r="A35" s="99" t="s">
        <v>128</v>
      </c>
      <c r="B35" s="82" t="s">
        <v>60</v>
      </c>
      <c r="C35" s="82" t="s">
        <v>129</v>
      </c>
      <c r="D35" s="82" t="s">
        <v>121</v>
      </c>
      <c r="E35" s="82" t="s">
        <v>63</v>
      </c>
      <c r="F35" s="82">
        <v>2025</v>
      </c>
      <c r="G35" s="82"/>
      <c r="H35" s="83">
        <v>1343</v>
      </c>
      <c r="I35" s="82"/>
      <c r="J35" s="82" t="s">
        <v>67</v>
      </c>
      <c r="K35" s="82" t="s">
        <v>68</v>
      </c>
      <c r="L35" s="82"/>
      <c r="M35" s="82"/>
      <c r="N35" s="82"/>
      <c r="O35" s="82"/>
      <c r="P35" s="82"/>
      <c r="Q35" s="83"/>
      <c r="R35" s="83"/>
      <c r="S35" s="83"/>
      <c r="T35" s="83"/>
      <c r="U35" s="83"/>
      <c r="V35" s="83"/>
      <c r="W35" s="83"/>
      <c r="X35" s="83"/>
      <c r="Y35" s="100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</row>
    <row r="36" spans="1:86" x14ac:dyDescent="0.25">
      <c r="A36" s="101" t="s">
        <v>142</v>
      </c>
      <c r="B36" s="31" t="s">
        <v>60</v>
      </c>
      <c r="C36" s="31" t="s">
        <v>143</v>
      </c>
      <c r="D36" s="31" t="s">
        <v>139</v>
      </c>
      <c r="E36" s="31" t="s">
        <v>63</v>
      </c>
      <c r="F36" s="31">
        <v>2020</v>
      </c>
      <c r="G36" s="31"/>
      <c r="H36" s="102">
        <v>200</v>
      </c>
      <c r="I36" s="31"/>
      <c r="J36" s="31" t="s">
        <v>67</v>
      </c>
      <c r="K36" s="31" t="s">
        <v>68</v>
      </c>
      <c r="L36" s="31"/>
      <c r="M36" s="31"/>
      <c r="N36" s="102">
        <v>3000000</v>
      </c>
      <c r="O36" s="31"/>
      <c r="P36" s="31"/>
      <c r="Q36" s="102"/>
      <c r="R36" s="102"/>
      <c r="S36" s="102"/>
      <c r="T36" s="102">
        <v>0</v>
      </c>
      <c r="U36" s="102">
        <v>158.64000000000001</v>
      </c>
      <c r="V36" s="102">
        <v>202.87854129524069</v>
      </c>
      <c r="W36" s="102">
        <v>217.84403428539179</v>
      </c>
      <c r="X36" s="102">
        <v>150</v>
      </c>
      <c r="Y36" s="103">
        <v>200</v>
      </c>
    </row>
    <row r="37" spans="1:86" x14ac:dyDescent="0.25">
      <c r="A37" s="99" t="s">
        <v>142</v>
      </c>
      <c r="B37" s="82" t="s">
        <v>60</v>
      </c>
      <c r="C37" s="82" t="s">
        <v>143</v>
      </c>
      <c r="D37" s="82" t="s">
        <v>139</v>
      </c>
      <c r="E37" s="82" t="s">
        <v>63</v>
      </c>
      <c r="F37" s="82">
        <v>2020</v>
      </c>
      <c r="G37" s="82"/>
      <c r="H37" s="83">
        <v>300</v>
      </c>
      <c r="I37" s="82"/>
      <c r="J37" s="82" t="s">
        <v>67</v>
      </c>
      <c r="K37" s="82" t="s">
        <v>68</v>
      </c>
      <c r="L37" s="82"/>
      <c r="M37" s="82"/>
      <c r="N37" s="82"/>
      <c r="O37" s="82"/>
      <c r="P37" s="82"/>
      <c r="Q37" s="83"/>
      <c r="R37" s="83"/>
      <c r="S37" s="83"/>
      <c r="T37" s="83">
        <v>0</v>
      </c>
      <c r="U37" s="83">
        <v>158.64000000000001</v>
      </c>
      <c r="V37" s="83">
        <v>202.87854129524069</v>
      </c>
      <c r="W37" s="83">
        <v>217.84403428539179</v>
      </c>
      <c r="X37" s="83">
        <v>227.0952155521002</v>
      </c>
      <c r="Y37" s="100">
        <v>233.80925898739133</v>
      </c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</row>
    <row r="38" spans="1:86" x14ac:dyDescent="0.25">
      <c r="A38" s="101" t="s">
        <v>82</v>
      </c>
      <c r="B38" s="31" t="s">
        <v>60</v>
      </c>
      <c r="C38" s="31" t="s">
        <v>83</v>
      </c>
      <c r="D38" s="31" t="s">
        <v>62</v>
      </c>
      <c r="E38" s="31" t="s">
        <v>63</v>
      </c>
      <c r="F38" s="31">
        <v>2009</v>
      </c>
      <c r="G38" s="31"/>
      <c r="H38" s="102">
        <v>1000</v>
      </c>
      <c r="I38" s="31"/>
      <c r="J38" s="31" t="s">
        <v>67</v>
      </c>
      <c r="K38" s="31" t="s">
        <v>68</v>
      </c>
      <c r="L38" s="31"/>
      <c r="M38" s="31"/>
      <c r="N38" s="31"/>
      <c r="O38" s="31"/>
      <c r="P38" s="31"/>
      <c r="Q38" s="102">
        <v>518.00000190734863</v>
      </c>
      <c r="R38" s="102">
        <v>473.19999313354492</v>
      </c>
      <c r="S38" s="102">
        <v>495.5</v>
      </c>
      <c r="T38" s="102">
        <v>500</v>
      </c>
      <c r="U38" s="102"/>
      <c r="V38" s="102"/>
      <c r="W38" s="102"/>
      <c r="X38" s="102">
        <v>600</v>
      </c>
      <c r="Y38" s="103">
        <v>800</v>
      </c>
    </row>
    <row r="39" spans="1:86" x14ac:dyDescent="0.25">
      <c r="A39" s="99" t="s">
        <v>82</v>
      </c>
      <c r="B39" s="82" t="s">
        <v>60</v>
      </c>
      <c r="C39" s="82" t="s">
        <v>83</v>
      </c>
      <c r="D39" s="82" t="s">
        <v>62</v>
      </c>
      <c r="E39" s="82" t="s">
        <v>63</v>
      </c>
      <c r="F39" s="82">
        <v>2009</v>
      </c>
      <c r="G39" s="82"/>
      <c r="H39" s="83">
        <v>1000</v>
      </c>
      <c r="I39" s="82"/>
      <c r="J39" s="82" t="s">
        <v>67</v>
      </c>
      <c r="K39" s="82" t="s">
        <v>68</v>
      </c>
      <c r="L39" s="82"/>
      <c r="M39" s="82"/>
      <c r="N39" s="82"/>
      <c r="O39" s="82"/>
      <c r="P39" s="82"/>
      <c r="Q39" s="83">
        <v>518.00000190734863</v>
      </c>
      <c r="R39" s="83">
        <v>473.19999313354492</v>
      </c>
      <c r="S39" s="83">
        <v>495.5</v>
      </c>
      <c r="T39" s="83"/>
      <c r="U39" s="83"/>
      <c r="V39" s="83"/>
      <c r="W39" s="83"/>
      <c r="X39" s="83"/>
      <c r="Y39" s="100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  <c r="BR39" s="75"/>
      <c r="BS39" s="75"/>
      <c r="BT39" s="75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</row>
    <row r="40" spans="1:86" x14ac:dyDescent="0.25">
      <c r="A40" s="101" t="s">
        <v>135</v>
      </c>
      <c r="B40" s="31" t="s">
        <v>60</v>
      </c>
      <c r="C40" s="31" t="s">
        <v>136</v>
      </c>
      <c r="D40" s="31" t="s">
        <v>183</v>
      </c>
      <c r="E40" s="31" t="s">
        <v>63</v>
      </c>
      <c r="F40" s="31">
        <v>2015</v>
      </c>
      <c r="G40" s="31"/>
      <c r="H40" s="102">
        <v>300</v>
      </c>
      <c r="I40" s="31"/>
      <c r="J40" s="31" t="s">
        <v>67</v>
      </c>
      <c r="K40" s="31" t="s">
        <v>68</v>
      </c>
      <c r="L40" s="31"/>
      <c r="M40" s="31"/>
      <c r="N40" s="119">
        <v>8000000</v>
      </c>
      <c r="O40" s="31"/>
      <c r="P40" s="31"/>
      <c r="Q40" s="102"/>
      <c r="R40" s="102"/>
      <c r="S40" s="102"/>
      <c r="T40" s="102">
        <v>0</v>
      </c>
      <c r="U40" s="102"/>
      <c r="V40" s="102"/>
      <c r="W40" s="102"/>
      <c r="X40" s="102">
        <v>300</v>
      </c>
      <c r="Y40" s="103">
        <v>300</v>
      </c>
    </row>
    <row r="41" spans="1:86" s="50" customFormat="1" x14ac:dyDescent="0.25">
      <c r="A41" s="99" t="s">
        <v>135</v>
      </c>
      <c r="B41" s="82" t="s">
        <v>60</v>
      </c>
      <c r="C41" s="82" t="s">
        <v>136</v>
      </c>
      <c r="D41" s="82" t="s">
        <v>134</v>
      </c>
      <c r="E41" s="82" t="s">
        <v>63</v>
      </c>
      <c r="F41" s="82">
        <v>2015</v>
      </c>
      <c r="G41" s="82"/>
      <c r="H41" s="83">
        <v>300</v>
      </c>
      <c r="I41" s="82"/>
      <c r="J41" s="82" t="s">
        <v>67</v>
      </c>
      <c r="K41" s="82" t="s">
        <v>68</v>
      </c>
      <c r="L41" s="82"/>
      <c r="M41" s="82"/>
      <c r="N41" s="82"/>
      <c r="O41" s="82"/>
      <c r="P41" s="82"/>
      <c r="Q41" s="83"/>
      <c r="R41" s="83"/>
      <c r="S41" s="83"/>
      <c r="T41" s="83"/>
      <c r="U41" s="83"/>
      <c r="V41" s="83"/>
      <c r="W41" s="83"/>
      <c r="X41" s="83"/>
      <c r="Y41" s="100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</row>
    <row r="42" spans="1:86" x14ac:dyDescent="0.25">
      <c r="A42" s="95" t="s">
        <v>153</v>
      </c>
      <c r="B42" s="96" t="s">
        <v>60</v>
      </c>
      <c r="C42" s="96" t="s">
        <v>154</v>
      </c>
      <c r="D42" s="96" t="s">
        <v>139</v>
      </c>
      <c r="E42" s="96" t="s">
        <v>63</v>
      </c>
      <c r="F42" s="96">
        <v>2015</v>
      </c>
      <c r="G42" s="96"/>
      <c r="H42" s="97">
        <v>150</v>
      </c>
      <c r="I42" s="96"/>
      <c r="J42" s="96" t="s">
        <v>67</v>
      </c>
      <c r="K42" s="96" t="s">
        <v>68</v>
      </c>
      <c r="L42" s="96"/>
      <c r="M42" s="96"/>
      <c r="N42" s="96"/>
      <c r="O42" s="96"/>
      <c r="P42" s="96"/>
      <c r="Q42" s="97"/>
      <c r="R42" s="97"/>
      <c r="S42" s="97"/>
      <c r="T42" s="97">
        <v>79.320000000000007</v>
      </c>
      <c r="U42" s="97">
        <v>101.43927064762035</v>
      </c>
      <c r="V42" s="97">
        <v>108.92201714269589</v>
      </c>
      <c r="W42" s="97">
        <v>113.5476077760501</v>
      </c>
      <c r="X42" s="97">
        <v>116.90462949369567</v>
      </c>
      <c r="Y42" s="98">
        <v>119.5412017618752</v>
      </c>
    </row>
    <row r="43" spans="1:86" x14ac:dyDescent="0.25">
      <c r="A43" s="99" t="s">
        <v>153</v>
      </c>
      <c r="B43" s="82" t="s">
        <v>60</v>
      </c>
      <c r="C43" s="82" t="s">
        <v>154</v>
      </c>
      <c r="D43" s="82" t="s">
        <v>139</v>
      </c>
      <c r="E43" s="82" t="s">
        <v>63</v>
      </c>
      <c r="F43" s="82">
        <v>2015</v>
      </c>
      <c r="G43" s="82"/>
      <c r="H43" s="83">
        <v>150</v>
      </c>
      <c r="I43" s="82"/>
      <c r="J43" s="82" t="s">
        <v>67</v>
      </c>
      <c r="K43" s="82" t="s">
        <v>68</v>
      </c>
      <c r="L43" s="82"/>
      <c r="M43" s="82"/>
      <c r="N43" s="82"/>
      <c r="O43" s="82"/>
      <c r="P43" s="82"/>
      <c r="Q43" s="83"/>
      <c r="R43" s="83"/>
      <c r="S43" s="83"/>
      <c r="T43" s="83">
        <v>79.320000000000007</v>
      </c>
      <c r="U43" s="83">
        <v>101.43927064762035</v>
      </c>
      <c r="V43" s="83">
        <v>108.92201714269589</v>
      </c>
      <c r="W43" s="83">
        <v>113.5476077760501</v>
      </c>
      <c r="X43" s="83">
        <v>116.90462949369567</v>
      </c>
      <c r="Y43" s="100">
        <v>119.5412017618752</v>
      </c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</row>
    <row r="44" spans="1:86" x14ac:dyDescent="0.25">
      <c r="A44" s="101" t="s">
        <v>126</v>
      </c>
      <c r="B44" s="31" t="s">
        <v>60</v>
      </c>
      <c r="C44" s="31" t="s">
        <v>127</v>
      </c>
      <c r="D44" s="31" t="s">
        <v>121</v>
      </c>
      <c r="E44" s="31" t="s">
        <v>63</v>
      </c>
      <c r="F44" s="31">
        <v>2025</v>
      </c>
      <c r="G44" s="31"/>
      <c r="H44" s="102">
        <v>4400</v>
      </c>
      <c r="I44" s="31"/>
      <c r="J44" s="31" t="s">
        <v>67</v>
      </c>
      <c r="K44" s="31" t="s">
        <v>68</v>
      </c>
      <c r="L44" s="31"/>
      <c r="M44" s="31"/>
      <c r="N44" s="31"/>
      <c r="O44" s="31"/>
      <c r="P44" s="31"/>
      <c r="Q44" s="102"/>
      <c r="R44" s="102"/>
      <c r="S44" s="102"/>
      <c r="T44" s="102"/>
      <c r="U44" s="102"/>
      <c r="V44" s="102">
        <v>250</v>
      </c>
      <c r="W44" s="102">
        <v>250</v>
      </c>
      <c r="X44" s="102">
        <v>250</v>
      </c>
      <c r="Y44" s="103">
        <v>250</v>
      </c>
    </row>
    <row r="45" spans="1:86" x14ac:dyDescent="0.25">
      <c r="A45" s="99" t="s">
        <v>126</v>
      </c>
      <c r="B45" s="82" t="s">
        <v>60</v>
      </c>
      <c r="C45" s="82" t="s">
        <v>127</v>
      </c>
      <c r="D45" s="82" t="s">
        <v>121</v>
      </c>
      <c r="E45" s="82" t="s">
        <v>63</v>
      </c>
      <c r="F45" s="82">
        <v>2015</v>
      </c>
      <c r="G45" s="82"/>
      <c r="H45" s="83">
        <v>4400</v>
      </c>
      <c r="I45" s="82"/>
      <c r="J45" s="82" t="s">
        <v>67</v>
      </c>
      <c r="K45" s="82" t="s">
        <v>68</v>
      </c>
      <c r="L45" s="82"/>
      <c r="M45" s="82"/>
      <c r="N45" s="82"/>
      <c r="O45" s="82"/>
      <c r="P45" s="82"/>
      <c r="Q45" s="83"/>
      <c r="R45" s="83"/>
      <c r="S45" s="83"/>
      <c r="T45" s="83"/>
      <c r="U45" s="83"/>
      <c r="V45" s="83"/>
      <c r="W45" s="83"/>
      <c r="X45" s="83"/>
      <c r="Y45" s="100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</row>
    <row r="46" spans="1:86" x14ac:dyDescent="0.25">
      <c r="A46" s="95" t="s">
        <v>152</v>
      </c>
      <c r="B46" s="96" t="s">
        <v>60</v>
      </c>
      <c r="C46" s="120" t="s">
        <v>217</v>
      </c>
      <c r="D46" s="120" t="s">
        <v>62</v>
      </c>
      <c r="E46" s="120" t="s">
        <v>63</v>
      </c>
      <c r="F46" s="120">
        <v>1974</v>
      </c>
      <c r="G46" s="120"/>
      <c r="H46" s="121">
        <f>440*1.12</f>
        <v>492.80000000000007</v>
      </c>
      <c r="I46" s="120"/>
      <c r="J46" s="120" t="s">
        <v>64</v>
      </c>
      <c r="K46" s="120" t="s">
        <v>65</v>
      </c>
      <c r="L46" s="120"/>
      <c r="M46" s="120"/>
      <c r="N46" s="120"/>
      <c r="O46" s="122">
        <f>ROUND(1500000/493,-2)</f>
        <v>3000</v>
      </c>
      <c r="P46" s="120"/>
      <c r="Q46" s="121">
        <v>335.49999809265137</v>
      </c>
      <c r="R46" s="121">
        <v>345.60000038146973</v>
      </c>
      <c r="S46" s="121">
        <v>340.0333309173584</v>
      </c>
      <c r="T46" s="121">
        <v>340</v>
      </c>
      <c r="U46" s="121">
        <v>400</v>
      </c>
      <c r="V46" s="121">
        <v>493</v>
      </c>
      <c r="W46" s="121">
        <v>493</v>
      </c>
      <c r="X46" s="121">
        <v>493</v>
      </c>
      <c r="Y46" s="123">
        <v>493</v>
      </c>
    </row>
    <row r="47" spans="1:86" x14ac:dyDescent="0.25">
      <c r="A47" s="114" t="s">
        <v>152</v>
      </c>
      <c r="B47" s="115" t="s">
        <v>60</v>
      </c>
      <c r="C47" s="115" t="s">
        <v>223</v>
      </c>
      <c r="D47" s="115" t="s">
        <v>139</v>
      </c>
      <c r="E47" s="115" t="s">
        <v>63</v>
      </c>
      <c r="F47" s="115">
        <v>2020</v>
      </c>
      <c r="G47" s="115"/>
      <c r="H47" s="116">
        <f>250*1.12</f>
        <v>280</v>
      </c>
      <c r="I47" s="115"/>
      <c r="J47" s="115" t="s">
        <v>67</v>
      </c>
      <c r="K47" s="115" t="s">
        <v>224</v>
      </c>
      <c r="L47" s="115"/>
      <c r="M47" s="115"/>
      <c r="N47" s="117">
        <v>20000000</v>
      </c>
      <c r="O47" s="117">
        <f>ROUND(1425000/280,-2)</f>
        <v>5100</v>
      </c>
      <c r="P47" s="115"/>
      <c r="Q47" s="116"/>
      <c r="R47" s="116"/>
      <c r="S47" s="116"/>
      <c r="T47" s="116"/>
      <c r="U47" s="116"/>
      <c r="V47" s="116">
        <v>70</v>
      </c>
      <c r="W47" s="116">
        <v>140</v>
      </c>
      <c r="X47" s="116">
        <v>210</v>
      </c>
      <c r="Y47" s="118">
        <v>280</v>
      </c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</row>
    <row r="48" spans="1:86" x14ac:dyDescent="0.25">
      <c r="A48" s="99" t="s">
        <v>152</v>
      </c>
      <c r="B48" s="82" t="s">
        <v>60</v>
      </c>
      <c r="C48" s="82" t="s">
        <v>244</v>
      </c>
      <c r="D48" s="82" t="s">
        <v>139</v>
      </c>
      <c r="E48" s="82" t="s">
        <v>63</v>
      </c>
      <c r="F48" s="82">
        <v>2015</v>
      </c>
      <c r="G48" s="82"/>
      <c r="H48" s="83">
        <v>700</v>
      </c>
      <c r="I48" s="82"/>
      <c r="J48" s="82" t="s">
        <v>67</v>
      </c>
      <c r="K48" s="82" t="s">
        <v>68</v>
      </c>
      <c r="L48" s="82"/>
      <c r="M48" s="82"/>
      <c r="N48" s="82"/>
      <c r="O48" s="82"/>
      <c r="P48" s="82"/>
      <c r="Q48" s="83"/>
      <c r="R48" s="83"/>
      <c r="S48" s="83"/>
      <c r="T48" s="83">
        <v>370.16</v>
      </c>
      <c r="U48" s="83">
        <v>473.38326302222828</v>
      </c>
      <c r="V48" s="83">
        <v>508.30274666591413</v>
      </c>
      <c r="W48" s="83">
        <v>529.88883628823385</v>
      </c>
      <c r="X48" s="83">
        <v>545.55493763724644</v>
      </c>
      <c r="Y48" s="100">
        <v>557.85894155541757</v>
      </c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</row>
    <row r="49" spans="1:86" x14ac:dyDescent="0.25">
      <c r="A49" s="95" t="s">
        <v>150</v>
      </c>
      <c r="B49" s="96" t="s">
        <v>60</v>
      </c>
      <c r="C49" s="96" t="s">
        <v>151</v>
      </c>
      <c r="D49" s="96" t="s">
        <v>139</v>
      </c>
      <c r="E49" s="96" t="s">
        <v>63</v>
      </c>
      <c r="F49" s="96">
        <v>2020</v>
      </c>
      <c r="G49" s="96"/>
      <c r="H49" s="97">
        <v>140</v>
      </c>
      <c r="I49" s="96"/>
      <c r="J49" s="96" t="s">
        <v>67</v>
      </c>
      <c r="K49" s="96" t="s">
        <v>68</v>
      </c>
      <c r="L49" s="96"/>
      <c r="M49" s="96"/>
      <c r="N49" s="96"/>
      <c r="O49" s="96"/>
      <c r="P49" s="96"/>
      <c r="Q49" s="97"/>
      <c r="R49" s="97"/>
      <c r="S49" s="97"/>
      <c r="T49" s="97"/>
      <c r="U49" s="97">
        <v>74.032000000000011</v>
      </c>
      <c r="V49" s="97">
        <v>94.67665260444565</v>
      </c>
      <c r="W49" s="97">
        <v>101.66054933318283</v>
      </c>
      <c r="X49" s="97">
        <v>105.97776725764676</v>
      </c>
      <c r="Y49" s="98">
        <v>109.11098752744928</v>
      </c>
    </row>
    <row r="50" spans="1:86" x14ac:dyDescent="0.25">
      <c r="A50" s="99" t="s">
        <v>150</v>
      </c>
      <c r="B50" s="82" t="s">
        <v>60</v>
      </c>
      <c r="C50" s="82" t="s">
        <v>151</v>
      </c>
      <c r="D50" s="82" t="s">
        <v>139</v>
      </c>
      <c r="E50" s="82" t="s">
        <v>63</v>
      </c>
      <c r="F50" s="82">
        <v>2020</v>
      </c>
      <c r="G50" s="82"/>
      <c r="H50" s="83">
        <v>140</v>
      </c>
      <c r="I50" s="82"/>
      <c r="J50" s="82" t="s">
        <v>67</v>
      </c>
      <c r="K50" s="82" t="s">
        <v>68</v>
      </c>
      <c r="L50" s="82"/>
      <c r="M50" s="82"/>
      <c r="N50" s="82"/>
      <c r="O50" s="82"/>
      <c r="P50" s="82"/>
      <c r="Q50" s="83"/>
      <c r="R50" s="83"/>
      <c r="S50" s="83"/>
      <c r="T50" s="83"/>
      <c r="U50" s="83">
        <v>74.032000000000011</v>
      </c>
      <c r="V50" s="83">
        <v>94.67665260444565</v>
      </c>
      <c r="W50" s="83">
        <v>101.66054933318283</v>
      </c>
      <c r="X50" s="83">
        <v>105.97776725764676</v>
      </c>
      <c r="Y50" s="100">
        <v>109.11098752744928</v>
      </c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</row>
    <row r="51" spans="1:86" x14ac:dyDescent="0.25">
      <c r="A51" s="101" t="s">
        <v>124</v>
      </c>
      <c r="B51" s="31" t="s">
        <v>60</v>
      </c>
      <c r="C51" s="31" t="s">
        <v>125</v>
      </c>
      <c r="D51" s="31" t="s">
        <v>121</v>
      </c>
      <c r="E51" s="31" t="s">
        <v>63</v>
      </c>
      <c r="F51" s="31">
        <v>2020</v>
      </c>
      <c r="G51" s="31"/>
      <c r="H51" s="76">
        <v>1200</v>
      </c>
      <c r="I51" s="31"/>
      <c r="J51" s="31" t="s">
        <v>67</v>
      </c>
      <c r="K51" s="31" t="s">
        <v>68</v>
      </c>
      <c r="L51" s="31"/>
      <c r="M51" s="31"/>
      <c r="N51" s="78">
        <v>5000000</v>
      </c>
      <c r="O51" s="31"/>
      <c r="P51" s="81" t="s">
        <v>195</v>
      </c>
      <c r="Q51" s="102">
        <v>0</v>
      </c>
      <c r="R51" s="102">
        <v>0</v>
      </c>
      <c r="S51" s="102">
        <v>0</v>
      </c>
      <c r="T51" s="102">
        <v>0</v>
      </c>
      <c r="U51" s="102"/>
      <c r="V51" s="102"/>
      <c r="W51" s="102"/>
      <c r="X51" s="102">
        <v>800</v>
      </c>
      <c r="Y51" s="103">
        <v>1200</v>
      </c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50"/>
      <c r="CA51" s="50"/>
      <c r="CB51" s="50"/>
      <c r="CC51" s="50"/>
      <c r="CD51" s="50"/>
      <c r="CE51" s="50"/>
      <c r="CF51" s="50"/>
      <c r="CG51" s="50"/>
      <c r="CH51" s="50"/>
    </row>
    <row r="52" spans="1:86" x14ac:dyDescent="0.25">
      <c r="A52" s="124" t="s">
        <v>124</v>
      </c>
      <c r="B52" s="125" t="s">
        <v>60</v>
      </c>
      <c r="C52" s="125" t="s">
        <v>125</v>
      </c>
      <c r="D52" s="125" t="s">
        <v>121</v>
      </c>
      <c r="E52" s="125" t="s">
        <v>63</v>
      </c>
      <c r="F52" s="125">
        <v>2020</v>
      </c>
      <c r="G52" s="125"/>
      <c r="H52" s="77">
        <v>1200</v>
      </c>
      <c r="I52" s="125"/>
      <c r="J52" s="125" t="s">
        <v>67</v>
      </c>
      <c r="K52" s="125" t="s">
        <v>68</v>
      </c>
      <c r="L52" s="125"/>
      <c r="M52" s="125"/>
      <c r="N52" s="79">
        <v>5000000</v>
      </c>
      <c r="O52" s="125"/>
      <c r="P52" s="80" t="s">
        <v>195</v>
      </c>
      <c r="Q52" s="126">
        <v>0</v>
      </c>
      <c r="R52" s="126">
        <v>0</v>
      </c>
      <c r="S52" s="126">
        <v>0</v>
      </c>
      <c r="T52" s="126">
        <v>0</v>
      </c>
      <c r="U52" s="126"/>
      <c r="V52" s="126"/>
      <c r="W52" s="126"/>
      <c r="X52" s="126">
        <v>800</v>
      </c>
      <c r="Y52" s="127">
        <v>1200</v>
      </c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K52" s="70"/>
      <c r="AL52" s="70"/>
      <c r="AM52" s="70"/>
      <c r="AN52" s="70"/>
      <c r="AO52" s="70"/>
      <c r="AP52" s="70"/>
      <c r="AQ52" s="70"/>
      <c r="AR52" s="70"/>
      <c r="AS52" s="70"/>
      <c r="AT52" s="70"/>
      <c r="AU52" s="70"/>
      <c r="AV52" s="70"/>
      <c r="AW52" s="70"/>
      <c r="AX52" s="70"/>
      <c r="AY52" s="70"/>
      <c r="AZ52" s="70"/>
      <c r="BA52" s="70"/>
      <c r="BB52" s="70"/>
      <c r="BC52" s="70"/>
      <c r="BD52" s="70"/>
      <c r="BE52" s="70"/>
      <c r="BF52" s="70"/>
      <c r="BG52" s="70"/>
      <c r="BH52" s="70"/>
      <c r="BI52" s="70"/>
      <c r="BJ52" s="70"/>
      <c r="BK52" s="70"/>
      <c r="BL52" s="70"/>
      <c r="BM52" s="70"/>
      <c r="BN52" s="70"/>
      <c r="BO52" s="70"/>
      <c r="BP52" s="70"/>
      <c r="BQ52" s="70"/>
      <c r="BR52" s="70"/>
      <c r="BS52" s="70"/>
      <c r="BT52" s="70"/>
      <c r="BU52" s="70"/>
      <c r="BV52" s="70"/>
      <c r="BW52" s="70"/>
      <c r="BX52" s="70"/>
      <c r="BY52" s="70"/>
      <c r="BZ52" s="70"/>
      <c r="CA52" s="70"/>
      <c r="CB52" s="70"/>
      <c r="CC52" s="70"/>
      <c r="CD52" s="70"/>
      <c r="CE52" s="70"/>
      <c r="CF52" s="70"/>
      <c r="CG52" s="70"/>
      <c r="CH52" s="70"/>
    </row>
    <row r="53" spans="1:86" x14ac:dyDescent="0.25">
      <c r="A53" s="99" t="s">
        <v>124</v>
      </c>
      <c r="B53" s="82" t="s">
        <v>60</v>
      </c>
      <c r="C53" s="82" t="s">
        <v>125</v>
      </c>
      <c r="D53" s="82" t="s">
        <v>121</v>
      </c>
      <c r="E53" s="82" t="s">
        <v>63</v>
      </c>
      <c r="F53" s="82">
        <v>2020</v>
      </c>
      <c r="G53" s="82"/>
      <c r="H53" s="83">
        <v>500</v>
      </c>
      <c r="I53" s="82"/>
      <c r="J53" s="82" t="s">
        <v>67</v>
      </c>
      <c r="K53" s="82" t="s">
        <v>68</v>
      </c>
      <c r="L53" s="82"/>
      <c r="M53" s="82"/>
      <c r="N53" s="82"/>
      <c r="O53" s="82"/>
      <c r="P53" s="82"/>
      <c r="Q53" s="83"/>
      <c r="R53" s="83"/>
      <c r="S53" s="83"/>
      <c r="T53" s="83"/>
      <c r="U53" s="83"/>
      <c r="V53" s="83"/>
      <c r="W53" s="83"/>
      <c r="X53" s="83"/>
      <c r="Y53" s="100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</row>
    <row r="54" spans="1:86" x14ac:dyDescent="0.25">
      <c r="A54" s="95" t="s">
        <v>157</v>
      </c>
      <c r="B54" s="96" t="s">
        <v>158</v>
      </c>
      <c r="C54" s="96" t="s">
        <v>159</v>
      </c>
      <c r="D54" s="96" t="s">
        <v>62</v>
      </c>
      <c r="E54" s="96" t="s">
        <v>160</v>
      </c>
      <c r="F54" s="96">
        <v>2000</v>
      </c>
      <c r="G54" s="96">
        <v>2020</v>
      </c>
      <c r="H54" s="96">
        <v>4320</v>
      </c>
      <c r="I54" s="96"/>
      <c r="J54" s="96"/>
      <c r="K54" s="96" t="s">
        <v>68</v>
      </c>
      <c r="L54" s="96"/>
      <c r="M54" s="96"/>
      <c r="N54" s="96"/>
      <c r="O54" s="96"/>
      <c r="P54" s="96"/>
      <c r="Q54" s="97">
        <v>2923.8999756574631</v>
      </c>
      <c r="R54" s="97">
        <v>3211.2999877929687</v>
      </c>
      <c r="S54" s="97">
        <v>3118.0999603271484</v>
      </c>
      <c r="T54" s="97">
        <v>3181.484401151869</v>
      </c>
      <c r="U54" s="97">
        <v>3498.4066052754715</v>
      </c>
      <c r="V54" s="97">
        <v>3815.3288093990741</v>
      </c>
      <c r="W54" s="97">
        <v>4132.2510135226767</v>
      </c>
      <c r="X54" s="97">
        <v>4320</v>
      </c>
      <c r="Y54" s="98">
        <v>4320</v>
      </c>
    </row>
    <row r="55" spans="1:86" x14ac:dyDescent="0.25">
      <c r="A55" s="99" t="s">
        <v>157</v>
      </c>
      <c r="B55" s="82" t="s">
        <v>158</v>
      </c>
      <c r="C55" s="82" t="s">
        <v>159</v>
      </c>
      <c r="D55" s="82" t="s">
        <v>62</v>
      </c>
      <c r="E55" s="82" t="s">
        <v>160</v>
      </c>
      <c r="F55" s="82">
        <v>2000</v>
      </c>
      <c r="G55" s="82">
        <v>2020</v>
      </c>
      <c r="H55" s="82">
        <v>4320</v>
      </c>
      <c r="I55" s="82"/>
      <c r="J55" s="82"/>
      <c r="K55" s="82" t="s">
        <v>68</v>
      </c>
      <c r="L55" s="82"/>
      <c r="M55" s="82"/>
      <c r="N55" s="82"/>
      <c r="O55" s="82"/>
      <c r="P55" s="82"/>
      <c r="Q55" s="83">
        <v>2923.8999756574631</v>
      </c>
      <c r="R55" s="83">
        <v>3211.2999877929687</v>
      </c>
      <c r="S55" s="83">
        <v>3118.0999603271484</v>
      </c>
      <c r="T55" s="83">
        <v>3181.484401151869</v>
      </c>
      <c r="U55" s="83">
        <v>3498.4066052754715</v>
      </c>
      <c r="V55" s="83">
        <v>3815.3288093990741</v>
      </c>
      <c r="W55" s="83">
        <v>4132.2510135226767</v>
      </c>
      <c r="X55" s="83">
        <v>4320</v>
      </c>
      <c r="Y55" s="100">
        <v>4320</v>
      </c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</row>
    <row r="56" spans="1:86" x14ac:dyDescent="0.25">
      <c r="A56" s="101" t="s">
        <v>161</v>
      </c>
      <c r="B56" s="31" t="s">
        <v>158</v>
      </c>
      <c r="C56" s="31" t="s">
        <v>162</v>
      </c>
      <c r="D56" s="31" t="s">
        <v>62</v>
      </c>
      <c r="E56" s="31" t="s">
        <v>160</v>
      </c>
      <c r="F56" s="31">
        <v>2003</v>
      </c>
      <c r="G56" s="31">
        <v>2023</v>
      </c>
      <c r="H56" s="31">
        <v>7800</v>
      </c>
      <c r="I56" s="31"/>
      <c r="J56" s="31"/>
      <c r="K56" s="31" t="s">
        <v>68</v>
      </c>
      <c r="L56" s="31"/>
      <c r="M56" s="31"/>
      <c r="N56" s="31"/>
      <c r="O56" s="31"/>
      <c r="P56" s="31"/>
      <c r="Q56" s="102">
        <v>3703.8999786376953</v>
      </c>
      <c r="R56" s="102">
        <v>4294.5000305175781</v>
      </c>
      <c r="S56" s="102">
        <v>3541.166748046875</v>
      </c>
      <c r="T56" s="102">
        <v>3648.7572275797525</v>
      </c>
      <c r="U56" s="102">
        <v>4186.7096252441397</v>
      </c>
      <c r="V56" s="102">
        <v>6477.1953633626308</v>
      </c>
      <c r="W56" s="102">
        <v>7015.1477610270204</v>
      </c>
      <c r="X56" s="102">
        <v>7553.1001586914099</v>
      </c>
      <c r="Y56" s="103">
        <v>7800</v>
      </c>
    </row>
    <row r="57" spans="1:86" x14ac:dyDescent="0.25">
      <c r="A57" s="99" t="s">
        <v>161</v>
      </c>
      <c r="B57" s="82" t="s">
        <v>158</v>
      </c>
      <c r="C57" s="82" t="s">
        <v>162</v>
      </c>
      <c r="D57" s="82" t="s">
        <v>62</v>
      </c>
      <c r="E57" s="82" t="s">
        <v>160</v>
      </c>
      <c r="F57" s="82">
        <v>2003</v>
      </c>
      <c r="G57" s="82">
        <v>2023</v>
      </c>
      <c r="H57" s="82">
        <v>7800</v>
      </c>
      <c r="I57" s="82"/>
      <c r="J57" s="82"/>
      <c r="K57" s="82" t="s">
        <v>68</v>
      </c>
      <c r="L57" s="82"/>
      <c r="M57" s="82"/>
      <c r="N57" s="82"/>
      <c r="O57" s="82"/>
      <c r="P57" s="82"/>
      <c r="Q57" s="83">
        <v>3703.8999786376953</v>
      </c>
      <c r="R57" s="83">
        <v>4294.5000305175781</v>
      </c>
      <c r="S57" s="83">
        <v>3541.166748046875</v>
      </c>
      <c r="T57" s="83">
        <v>3648.7572275797525</v>
      </c>
      <c r="U57" s="83">
        <v>4186.7096252441397</v>
      </c>
      <c r="V57" s="83">
        <v>6477.1953633626308</v>
      </c>
      <c r="W57" s="83">
        <v>7015.1477610270204</v>
      </c>
      <c r="X57" s="83">
        <v>7553.1001586914099</v>
      </c>
      <c r="Y57" s="100">
        <v>7800</v>
      </c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</row>
    <row r="58" spans="1:86" x14ac:dyDescent="0.25">
      <c r="A58" s="95" t="s">
        <v>75</v>
      </c>
      <c r="B58" s="96" t="s">
        <v>60</v>
      </c>
      <c r="C58" s="96" t="s">
        <v>76</v>
      </c>
      <c r="D58" s="96" t="s">
        <v>62</v>
      </c>
      <c r="E58" s="96" t="s">
        <v>70</v>
      </c>
      <c r="F58" s="96">
        <v>1990</v>
      </c>
      <c r="G58" s="96">
        <v>2015</v>
      </c>
      <c r="H58" s="97">
        <v>1200</v>
      </c>
      <c r="I58" s="96"/>
      <c r="J58" s="96" t="s">
        <v>67</v>
      </c>
      <c r="K58" s="96" t="s">
        <v>68</v>
      </c>
      <c r="L58" s="96"/>
      <c r="M58" s="96"/>
      <c r="N58" s="96"/>
      <c r="O58" s="96"/>
      <c r="P58" s="96"/>
      <c r="Q58" s="97">
        <v>655.60000610351562</v>
      </c>
      <c r="R58" s="97">
        <v>688.60000610351562</v>
      </c>
      <c r="S58" s="97">
        <v>716.43334007263184</v>
      </c>
      <c r="T58" s="97"/>
      <c r="U58" s="97"/>
      <c r="V58" s="97"/>
      <c r="W58" s="97"/>
      <c r="X58" s="97"/>
      <c r="Y58" s="98"/>
    </row>
    <row r="59" spans="1:86" x14ac:dyDescent="0.25">
      <c r="A59" s="99" t="s">
        <v>75</v>
      </c>
      <c r="B59" s="82" t="s">
        <v>60</v>
      </c>
      <c r="C59" s="82" t="s">
        <v>76</v>
      </c>
      <c r="D59" s="82" t="s">
        <v>62</v>
      </c>
      <c r="E59" s="82" t="s">
        <v>70</v>
      </c>
      <c r="F59" s="82">
        <v>1990</v>
      </c>
      <c r="G59" s="82">
        <v>2015</v>
      </c>
      <c r="H59" s="83">
        <v>1200</v>
      </c>
      <c r="I59" s="82"/>
      <c r="J59" s="82" t="s">
        <v>67</v>
      </c>
      <c r="K59" s="82" t="s">
        <v>68</v>
      </c>
      <c r="L59" s="82"/>
      <c r="M59" s="82"/>
      <c r="N59" s="82"/>
      <c r="O59" s="82"/>
      <c r="P59" s="82"/>
      <c r="Q59" s="83">
        <v>655.60000610351562</v>
      </c>
      <c r="R59" s="83">
        <v>688.60000610351562</v>
      </c>
      <c r="S59" s="83">
        <v>716.43334007263184</v>
      </c>
      <c r="T59" s="83"/>
      <c r="U59" s="83"/>
      <c r="V59" s="83"/>
      <c r="W59" s="83"/>
      <c r="X59" s="83"/>
      <c r="Y59" s="100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</row>
    <row r="60" spans="1:86" x14ac:dyDescent="0.25">
      <c r="A60" s="101" t="s">
        <v>77</v>
      </c>
      <c r="B60" s="31" t="s">
        <v>60</v>
      </c>
      <c r="C60" s="31" t="s">
        <v>78</v>
      </c>
      <c r="D60" s="31" t="s">
        <v>62</v>
      </c>
      <c r="E60" s="31" t="s">
        <v>70</v>
      </c>
      <c r="F60" s="31">
        <v>1998</v>
      </c>
      <c r="G60" s="31">
        <v>2023</v>
      </c>
      <c r="H60" s="105">
        <v>7732</v>
      </c>
      <c r="I60" s="31"/>
      <c r="J60" s="31" t="s">
        <v>67</v>
      </c>
      <c r="K60" s="31" t="s">
        <v>68</v>
      </c>
      <c r="L60" s="31"/>
      <c r="M60" s="31"/>
      <c r="N60" s="31"/>
      <c r="O60" s="31"/>
      <c r="P60" s="31"/>
      <c r="Q60" s="102">
        <v>6068.9999847412109</v>
      </c>
      <c r="R60" s="102">
        <v>6319.1999053955078</v>
      </c>
      <c r="S60" s="102">
        <v>6951.433349609375</v>
      </c>
      <c r="T60" s="105">
        <v>9300</v>
      </c>
      <c r="U60" s="105">
        <v>10350</v>
      </c>
      <c r="V60" s="105">
        <v>10350</v>
      </c>
      <c r="W60" s="105">
        <v>10350</v>
      </c>
      <c r="X60" s="105">
        <v>10350</v>
      </c>
      <c r="Y60" s="106">
        <v>10350</v>
      </c>
    </row>
    <row r="61" spans="1:86" x14ac:dyDescent="0.25">
      <c r="A61" s="99" t="s">
        <v>77</v>
      </c>
      <c r="B61" s="82" t="s">
        <v>60</v>
      </c>
      <c r="C61" s="82" t="s">
        <v>78</v>
      </c>
      <c r="D61" s="82" t="s">
        <v>62</v>
      </c>
      <c r="E61" s="82" t="s">
        <v>70</v>
      </c>
      <c r="F61" s="82">
        <v>1998</v>
      </c>
      <c r="G61" s="82">
        <v>2023</v>
      </c>
      <c r="H61" s="83">
        <v>16891</v>
      </c>
      <c r="I61" s="82"/>
      <c r="J61" s="82" t="s">
        <v>67</v>
      </c>
      <c r="K61" s="82" t="s">
        <v>68</v>
      </c>
      <c r="L61" s="82"/>
      <c r="M61" s="82"/>
      <c r="N61" s="82"/>
      <c r="O61" s="82"/>
      <c r="P61" s="82"/>
      <c r="Q61" s="83">
        <v>6068.9999847412109</v>
      </c>
      <c r="R61" s="83">
        <v>6319.1999053955078</v>
      </c>
      <c r="S61" s="83">
        <v>6951.433349609375</v>
      </c>
      <c r="T61" s="83"/>
      <c r="U61" s="83"/>
      <c r="V61" s="83"/>
      <c r="W61" s="83"/>
      <c r="X61" s="83"/>
      <c r="Y61" s="100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</row>
    <row r="62" spans="1:86" x14ac:dyDescent="0.25">
      <c r="A62" s="101" t="s">
        <v>71</v>
      </c>
      <c r="B62" s="31" t="s">
        <v>60</v>
      </c>
      <c r="C62" s="31" t="s">
        <v>72</v>
      </c>
      <c r="D62" s="31" t="s">
        <v>62</v>
      </c>
      <c r="E62" s="31" t="s">
        <v>70</v>
      </c>
      <c r="F62" s="31">
        <v>2004</v>
      </c>
      <c r="G62" s="31">
        <v>2029</v>
      </c>
      <c r="H62" s="102">
        <v>1908</v>
      </c>
      <c r="I62" s="31"/>
      <c r="J62" s="31" t="s">
        <v>67</v>
      </c>
      <c r="K62" s="31" t="s">
        <v>68</v>
      </c>
      <c r="L62" s="31"/>
      <c r="M62" s="31"/>
      <c r="N62" s="128"/>
      <c r="O62" s="31"/>
      <c r="P62" s="31"/>
      <c r="Q62" s="102">
        <v>401.40000295639038</v>
      </c>
      <c r="R62" s="102">
        <v>565.00000095367432</v>
      </c>
      <c r="S62" s="102">
        <v>614</v>
      </c>
      <c r="T62" s="102">
        <v>614</v>
      </c>
      <c r="U62" s="102">
        <v>650</v>
      </c>
      <c r="V62" s="102">
        <v>650</v>
      </c>
      <c r="W62" s="102">
        <v>650</v>
      </c>
      <c r="X62" s="102">
        <v>650</v>
      </c>
      <c r="Y62" s="103">
        <v>650</v>
      </c>
      <c r="Z62" s="50"/>
      <c r="AA62" s="50"/>
      <c r="AB62" s="50"/>
      <c r="AC62" s="50"/>
      <c r="AD62" s="50"/>
      <c r="AE62" s="50"/>
      <c r="AF62" s="50"/>
      <c r="AG62" s="50"/>
    </row>
    <row r="63" spans="1:86" x14ac:dyDescent="0.25">
      <c r="A63" s="99" t="s">
        <v>71</v>
      </c>
      <c r="B63" s="82" t="s">
        <v>60</v>
      </c>
      <c r="C63" s="82" t="s">
        <v>72</v>
      </c>
      <c r="D63" s="82" t="s">
        <v>62</v>
      </c>
      <c r="E63" s="82" t="s">
        <v>70</v>
      </c>
      <c r="F63" s="82">
        <v>2004</v>
      </c>
      <c r="G63" s="82">
        <v>2029</v>
      </c>
      <c r="H63" s="83">
        <v>2461</v>
      </c>
      <c r="I63" s="82"/>
      <c r="J63" s="82" t="s">
        <v>67</v>
      </c>
      <c r="K63" s="82" t="s">
        <v>68</v>
      </c>
      <c r="L63" s="82"/>
      <c r="M63" s="82"/>
      <c r="N63" s="82"/>
      <c r="O63" s="82"/>
      <c r="P63" s="82"/>
      <c r="Q63" s="83">
        <v>401.40000295639038</v>
      </c>
      <c r="R63" s="83">
        <v>565.00000095367432</v>
      </c>
      <c r="S63" s="83">
        <v>514.4999942779541</v>
      </c>
      <c r="T63" s="83"/>
      <c r="U63" s="83"/>
      <c r="V63" s="83"/>
      <c r="W63" s="83"/>
      <c r="X63" s="83"/>
      <c r="Y63" s="100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</row>
    <row r="64" spans="1:86" x14ac:dyDescent="0.25">
      <c r="A64" s="95" t="s">
        <v>94</v>
      </c>
      <c r="B64" s="96" t="s">
        <v>60</v>
      </c>
      <c r="C64" s="96" t="s">
        <v>95</v>
      </c>
      <c r="D64" s="96" t="s">
        <v>62</v>
      </c>
      <c r="E64" s="96" t="s">
        <v>70</v>
      </c>
      <c r="F64" s="96">
        <v>1998</v>
      </c>
      <c r="G64" s="96">
        <v>2023</v>
      </c>
      <c r="H64" s="97">
        <v>850</v>
      </c>
      <c r="I64" s="96"/>
      <c r="J64" s="96" t="s">
        <v>67</v>
      </c>
      <c r="K64" s="96" t="s">
        <v>68</v>
      </c>
      <c r="L64" s="96"/>
      <c r="M64" s="96"/>
      <c r="N64" s="96"/>
      <c r="O64" s="96"/>
      <c r="P64" s="96"/>
      <c r="Q64" s="97">
        <v>842.69999313354492</v>
      </c>
      <c r="R64" s="97">
        <v>791.30000305175781</v>
      </c>
      <c r="S64" s="97">
        <v>896.36665344238281</v>
      </c>
      <c r="T64" s="97"/>
      <c r="U64" s="97"/>
      <c r="V64" s="97"/>
      <c r="W64" s="97"/>
      <c r="X64" s="97"/>
      <c r="Y64" s="98"/>
    </row>
    <row r="65" spans="1:86" x14ac:dyDescent="0.25">
      <c r="A65" s="99" t="s">
        <v>94</v>
      </c>
      <c r="B65" s="82" t="s">
        <v>60</v>
      </c>
      <c r="C65" s="82" t="s">
        <v>95</v>
      </c>
      <c r="D65" s="82" t="s">
        <v>62</v>
      </c>
      <c r="E65" s="82" t="s">
        <v>70</v>
      </c>
      <c r="F65" s="82">
        <v>1998</v>
      </c>
      <c r="G65" s="82">
        <v>2023</v>
      </c>
      <c r="H65" s="83">
        <v>850</v>
      </c>
      <c r="I65" s="82"/>
      <c r="J65" s="82" t="s">
        <v>67</v>
      </c>
      <c r="K65" s="82" t="s">
        <v>68</v>
      </c>
      <c r="L65" s="82"/>
      <c r="M65" s="82"/>
      <c r="N65" s="82"/>
      <c r="O65" s="82"/>
      <c r="P65" s="82"/>
      <c r="Q65" s="83">
        <v>842.69999313354492</v>
      </c>
      <c r="R65" s="83">
        <v>791.30000305175781</v>
      </c>
      <c r="S65" s="83">
        <v>896.36665344238281</v>
      </c>
      <c r="T65" s="83"/>
      <c r="U65" s="83"/>
      <c r="V65" s="83"/>
      <c r="W65" s="83"/>
      <c r="X65" s="83"/>
      <c r="Y65" s="100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</row>
    <row r="66" spans="1:86" x14ac:dyDescent="0.25">
      <c r="A66" s="95" t="s">
        <v>115</v>
      </c>
      <c r="B66" s="96" t="s">
        <v>60</v>
      </c>
      <c r="C66" s="96" t="s">
        <v>114</v>
      </c>
      <c r="D66" s="96" t="s">
        <v>62</v>
      </c>
      <c r="E66" s="96" t="s">
        <v>70</v>
      </c>
      <c r="F66" s="96">
        <v>2000</v>
      </c>
      <c r="G66" s="96">
        <v>2025</v>
      </c>
      <c r="H66" s="97">
        <v>960</v>
      </c>
      <c r="I66" s="96"/>
      <c r="J66" s="96" t="s">
        <v>67</v>
      </c>
      <c r="K66" s="96" t="s">
        <v>68</v>
      </c>
      <c r="L66" s="96"/>
      <c r="M66" s="96"/>
      <c r="N66" s="96"/>
      <c r="O66" s="96"/>
      <c r="P66" s="96"/>
      <c r="Q66" s="97">
        <v>719.9000004529953</v>
      </c>
      <c r="R66" s="97">
        <v>738.80000598728657</v>
      </c>
      <c r="S66" s="97">
        <v>898.1333235502243</v>
      </c>
      <c r="T66" s="97"/>
      <c r="U66" s="97"/>
      <c r="V66" s="97"/>
      <c r="W66" s="97"/>
      <c r="X66" s="97"/>
      <c r="Y66" s="98"/>
    </row>
    <row r="67" spans="1:86" x14ac:dyDescent="0.25">
      <c r="A67" s="99" t="s">
        <v>115</v>
      </c>
      <c r="B67" s="82" t="s">
        <v>60</v>
      </c>
      <c r="C67" s="82" t="s">
        <v>114</v>
      </c>
      <c r="D67" s="82" t="s">
        <v>62</v>
      </c>
      <c r="E67" s="82" t="s">
        <v>70</v>
      </c>
      <c r="F67" s="82">
        <v>2000</v>
      </c>
      <c r="G67" s="82">
        <v>2025</v>
      </c>
      <c r="H67" s="83">
        <v>960</v>
      </c>
      <c r="I67" s="82"/>
      <c r="J67" s="82" t="s">
        <v>67</v>
      </c>
      <c r="K67" s="82" t="s">
        <v>68</v>
      </c>
      <c r="L67" s="82"/>
      <c r="M67" s="82"/>
      <c r="N67" s="82"/>
      <c r="O67" s="82"/>
      <c r="P67" s="82"/>
      <c r="Q67" s="83">
        <v>719.9000004529953</v>
      </c>
      <c r="R67" s="83">
        <v>738.80000598728657</v>
      </c>
      <c r="S67" s="83">
        <v>898.1333235502243</v>
      </c>
      <c r="T67" s="83"/>
      <c r="U67" s="83"/>
      <c r="V67" s="83"/>
      <c r="W67" s="83"/>
      <c r="X67" s="83"/>
      <c r="Y67" s="100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</row>
    <row r="68" spans="1:86" x14ac:dyDescent="0.25">
      <c r="A68" s="95" t="s">
        <v>113</v>
      </c>
      <c r="B68" s="96" t="s">
        <v>60</v>
      </c>
      <c r="C68" s="96" t="s">
        <v>114</v>
      </c>
      <c r="D68" s="96" t="s">
        <v>62</v>
      </c>
      <c r="E68" s="96" t="s">
        <v>70</v>
      </c>
      <c r="F68" s="96">
        <v>2000</v>
      </c>
      <c r="G68" s="96">
        <v>2025</v>
      </c>
      <c r="H68" s="97">
        <v>640</v>
      </c>
      <c r="I68" s="96"/>
      <c r="J68" s="96" t="s">
        <v>67</v>
      </c>
      <c r="K68" s="96" t="s">
        <v>100</v>
      </c>
      <c r="L68" s="96"/>
      <c r="M68" s="96"/>
      <c r="N68" s="96"/>
      <c r="O68" s="96"/>
      <c r="P68" s="96"/>
      <c r="Q68" s="97">
        <v>488.39999294281006</v>
      </c>
      <c r="R68" s="97">
        <v>544.39999580383301</v>
      </c>
      <c r="S68" s="97">
        <v>559.49999618530273</v>
      </c>
      <c r="T68" s="97"/>
      <c r="U68" s="97"/>
      <c r="V68" s="97"/>
      <c r="W68" s="97"/>
      <c r="X68" s="97"/>
      <c r="Y68" s="98"/>
    </row>
    <row r="69" spans="1:86" x14ac:dyDescent="0.25">
      <c r="A69" s="99" t="s">
        <v>113</v>
      </c>
      <c r="B69" s="82" t="s">
        <v>60</v>
      </c>
      <c r="C69" s="82" t="s">
        <v>114</v>
      </c>
      <c r="D69" s="82" t="s">
        <v>62</v>
      </c>
      <c r="E69" s="82" t="s">
        <v>70</v>
      </c>
      <c r="F69" s="82">
        <v>2000</v>
      </c>
      <c r="G69" s="82">
        <v>2025</v>
      </c>
      <c r="H69" s="83">
        <v>640</v>
      </c>
      <c r="I69" s="82"/>
      <c r="J69" s="82" t="s">
        <v>67</v>
      </c>
      <c r="K69" s="82" t="s">
        <v>100</v>
      </c>
      <c r="L69" s="82"/>
      <c r="M69" s="82"/>
      <c r="N69" s="82"/>
      <c r="O69" s="82"/>
      <c r="P69" s="82"/>
      <c r="Q69" s="83">
        <v>488.39999294281006</v>
      </c>
      <c r="R69" s="83">
        <v>544.39999580383301</v>
      </c>
      <c r="S69" s="83">
        <v>559.49999618530273</v>
      </c>
      <c r="T69" s="83"/>
      <c r="U69" s="83"/>
      <c r="V69" s="83"/>
      <c r="W69" s="83"/>
      <c r="X69" s="83"/>
      <c r="Y69" s="100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</row>
    <row r="70" spans="1:86" x14ac:dyDescent="0.25">
      <c r="A70" s="101" t="s">
        <v>173</v>
      </c>
      <c r="B70" s="31" t="s">
        <v>158</v>
      </c>
      <c r="C70" s="104" t="s">
        <v>209</v>
      </c>
      <c r="D70" s="31" t="s">
        <v>121</v>
      </c>
      <c r="E70" s="31" t="s">
        <v>165</v>
      </c>
      <c r="F70" s="104">
        <v>2025</v>
      </c>
      <c r="G70" s="31"/>
      <c r="H70" s="84"/>
      <c r="I70" s="31"/>
      <c r="J70" s="31"/>
      <c r="K70" s="31"/>
      <c r="L70" s="31"/>
      <c r="M70" s="31"/>
      <c r="N70" s="85"/>
      <c r="O70" s="31"/>
      <c r="P70" s="31"/>
      <c r="Q70" s="102"/>
      <c r="R70" s="102"/>
      <c r="S70" s="102"/>
      <c r="T70" s="105"/>
      <c r="U70" s="105"/>
      <c r="V70" s="105">
        <v>800</v>
      </c>
      <c r="W70" s="105">
        <v>1600</v>
      </c>
      <c r="X70" s="105">
        <v>1600</v>
      </c>
      <c r="Y70" s="106">
        <v>1600</v>
      </c>
    </row>
    <row r="71" spans="1:86" x14ac:dyDescent="0.25">
      <c r="A71" s="99" t="s">
        <v>173</v>
      </c>
      <c r="B71" s="82" t="s">
        <v>158</v>
      </c>
      <c r="C71" s="82" t="s">
        <v>251</v>
      </c>
      <c r="D71" s="82" t="s">
        <v>121</v>
      </c>
      <c r="E71" s="82" t="s">
        <v>165</v>
      </c>
      <c r="F71" s="82">
        <v>2015</v>
      </c>
      <c r="G71" s="82"/>
      <c r="H71" s="83">
        <v>1600</v>
      </c>
      <c r="I71" s="82"/>
      <c r="J71" s="82"/>
      <c r="K71" s="82" t="s">
        <v>68</v>
      </c>
      <c r="L71" s="82"/>
      <c r="M71" s="82"/>
      <c r="N71" s="82"/>
      <c r="O71" s="82"/>
      <c r="P71" s="82"/>
      <c r="Q71" s="83"/>
      <c r="R71" s="83"/>
      <c r="S71" s="83"/>
      <c r="T71" s="83">
        <v>751.19999999999993</v>
      </c>
      <c r="U71" s="83">
        <v>1224.2244998762064</v>
      </c>
      <c r="V71" s="83">
        <v>1384.2443520187699</v>
      </c>
      <c r="W71" s="83">
        <v>1483.1634226713022</v>
      </c>
      <c r="X71" s="83">
        <v>1554.9539235589837</v>
      </c>
      <c r="Y71" s="100">
        <v>1600</v>
      </c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</row>
    <row r="72" spans="1:86" s="32" customFormat="1" x14ac:dyDescent="0.25">
      <c r="A72" s="101" t="s">
        <v>81</v>
      </c>
      <c r="B72" s="31" t="s">
        <v>60</v>
      </c>
      <c r="C72" s="129" t="s">
        <v>213</v>
      </c>
      <c r="D72" s="129" t="s">
        <v>121</v>
      </c>
      <c r="E72" s="129" t="s">
        <v>63</v>
      </c>
      <c r="F72" s="129">
        <v>2020</v>
      </c>
      <c r="G72" s="129">
        <v>2025</v>
      </c>
      <c r="H72" s="130">
        <v>2500</v>
      </c>
      <c r="I72" s="31"/>
      <c r="J72" s="129" t="s">
        <v>64</v>
      </c>
      <c r="K72" s="129" t="s">
        <v>65</v>
      </c>
      <c r="L72" s="31"/>
      <c r="M72" s="31"/>
      <c r="N72" s="131">
        <v>40000000</v>
      </c>
      <c r="O72" s="31"/>
      <c r="P72" s="129" t="s">
        <v>214</v>
      </c>
      <c r="Q72" s="130">
        <v>0</v>
      </c>
      <c r="R72" s="130">
        <v>0</v>
      </c>
      <c r="S72" s="130">
        <v>0</v>
      </c>
      <c r="T72" s="130">
        <v>0</v>
      </c>
      <c r="U72" s="130">
        <v>0</v>
      </c>
      <c r="V72" s="130">
        <v>2500</v>
      </c>
      <c r="W72" s="130">
        <v>2500</v>
      </c>
      <c r="X72" s="130">
        <v>2500</v>
      </c>
      <c r="Y72" s="132">
        <v>2500</v>
      </c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</row>
    <row r="73" spans="1:86" x14ac:dyDescent="0.25">
      <c r="A73" s="99" t="s">
        <v>81</v>
      </c>
      <c r="B73" s="82" t="s">
        <v>60</v>
      </c>
      <c r="C73" s="82" t="s">
        <v>234</v>
      </c>
      <c r="D73" s="82" t="s">
        <v>62</v>
      </c>
      <c r="E73" s="82" t="s">
        <v>70</v>
      </c>
      <c r="F73" s="82">
        <v>1992</v>
      </c>
      <c r="G73" s="82">
        <v>2017</v>
      </c>
      <c r="H73" s="83">
        <v>200</v>
      </c>
      <c r="I73" s="82"/>
      <c r="J73" s="82" t="s">
        <v>67</v>
      </c>
      <c r="K73" s="82" t="s">
        <v>68</v>
      </c>
      <c r="L73" s="82"/>
      <c r="M73" s="82"/>
      <c r="N73" s="82"/>
      <c r="O73" s="82"/>
      <c r="P73" s="82"/>
      <c r="Q73" s="83">
        <v>131.70000171661377</v>
      </c>
      <c r="R73" s="83">
        <v>121.80000019073486</v>
      </c>
      <c r="S73" s="83">
        <v>140.30000019073486</v>
      </c>
      <c r="T73" s="83"/>
      <c r="U73" s="83"/>
      <c r="V73" s="83"/>
      <c r="W73" s="83"/>
      <c r="X73" s="83"/>
      <c r="Y73" s="100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</row>
    <row r="74" spans="1:86" x14ac:dyDescent="0.25">
      <c r="A74" s="101" t="s">
        <v>90</v>
      </c>
      <c r="B74" s="31" t="s">
        <v>60</v>
      </c>
      <c r="C74" s="31" t="s">
        <v>91</v>
      </c>
      <c r="D74" s="31" t="s">
        <v>62</v>
      </c>
      <c r="E74" s="31" t="s">
        <v>70</v>
      </c>
      <c r="F74" s="31">
        <v>2005</v>
      </c>
      <c r="G74" s="31">
        <v>2030</v>
      </c>
      <c r="H74" s="102">
        <v>7500</v>
      </c>
      <c r="I74" s="31"/>
      <c r="J74" s="31" t="s">
        <v>67</v>
      </c>
      <c r="K74" s="31" t="s">
        <v>68</v>
      </c>
      <c r="L74" s="31"/>
      <c r="M74" s="31"/>
      <c r="N74" s="31"/>
      <c r="O74" s="31"/>
      <c r="P74" s="31"/>
      <c r="Q74" s="102">
        <v>4055.7999725341797</v>
      </c>
      <c r="R74" s="102">
        <v>4390.6000366210937</v>
      </c>
      <c r="S74" s="102">
        <v>4568.8000030517578</v>
      </c>
      <c r="T74" s="102">
        <v>4700</v>
      </c>
      <c r="U74" s="102">
        <v>5000</v>
      </c>
      <c r="V74" s="102">
        <v>6000</v>
      </c>
      <c r="W74" s="102">
        <v>7300</v>
      </c>
      <c r="X74" s="102">
        <v>7300</v>
      </c>
      <c r="Y74" s="103">
        <v>7300</v>
      </c>
    </row>
    <row r="75" spans="1:86" s="54" customFormat="1" x14ac:dyDescent="0.25">
      <c r="A75" s="99" t="s">
        <v>90</v>
      </c>
      <c r="B75" s="82" t="s">
        <v>60</v>
      </c>
      <c r="C75" s="82" t="s">
        <v>91</v>
      </c>
      <c r="D75" s="82" t="s">
        <v>62</v>
      </c>
      <c r="E75" s="82" t="s">
        <v>70</v>
      </c>
      <c r="F75" s="82">
        <v>2005</v>
      </c>
      <c r="G75" s="82">
        <v>2030</v>
      </c>
      <c r="H75" s="83">
        <v>7500</v>
      </c>
      <c r="I75" s="82"/>
      <c r="J75" s="82" t="s">
        <v>67</v>
      </c>
      <c r="K75" s="82" t="s">
        <v>68</v>
      </c>
      <c r="L75" s="82"/>
      <c r="M75" s="82"/>
      <c r="N75" s="82"/>
      <c r="O75" s="82"/>
      <c r="P75" s="82"/>
      <c r="Q75" s="83">
        <v>4055.7999725341797</v>
      </c>
      <c r="R75" s="83">
        <v>4390.6000366210937</v>
      </c>
      <c r="S75" s="83">
        <v>4568.8000030517578</v>
      </c>
      <c r="T75" s="83"/>
      <c r="U75" s="83"/>
      <c r="V75" s="83"/>
      <c r="W75" s="83"/>
      <c r="X75" s="83"/>
      <c r="Y75" s="100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</row>
    <row r="76" spans="1:86" s="54" customFormat="1" x14ac:dyDescent="0.25">
      <c r="A76" s="101" t="s">
        <v>84</v>
      </c>
      <c r="B76" s="31" t="s">
        <v>60</v>
      </c>
      <c r="C76" s="31" t="s">
        <v>85</v>
      </c>
      <c r="D76" s="31" t="s">
        <v>62</v>
      </c>
      <c r="E76" s="31" t="s">
        <v>70</v>
      </c>
      <c r="F76" s="31">
        <v>2003</v>
      </c>
      <c r="G76" s="31">
        <v>2023</v>
      </c>
      <c r="H76" s="102">
        <v>1788</v>
      </c>
      <c r="I76" s="31"/>
      <c r="J76" s="31" t="s">
        <v>67</v>
      </c>
      <c r="K76" s="31" t="s">
        <v>68</v>
      </c>
      <c r="L76" s="31"/>
      <c r="M76" s="31"/>
      <c r="N76" s="31"/>
      <c r="O76" s="31"/>
      <c r="P76" s="31"/>
      <c r="Q76" s="102">
        <v>1315.8999996185303</v>
      </c>
      <c r="R76" s="102">
        <v>1352.800009727478</v>
      </c>
      <c r="S76" s="102">
        <v>1323.4333305358887</v>
      </c>
      <c r="T76" s="102">
        <v>1500</v>
      </c>
      <c r="U76" s="102"/>
      <c r="V76" s="102"/>
      <c r="W76" s="102"/>
      <c r="X76" s="102">
        <v>1700</v>
      </c>
      <c r="Y76" s="103">
        <v>1788</v>
      </c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</row>
    <row r="77" spans="1:86" s="57" customFormat="1" x14ac:dyDescent="0.25">
      <c r="A77" s="99" t="s">
        <v>84</v>
      </c>
      <c r="B77" s="82" t="s">
        <v>60</v>
      </c>
      <c r="C77" s="82" t="s">
        <v>85</v>
      </c>
      <c r="D77" s="82" t="s">
        <v>62</v>
      </c>
      <c r="E77" s="82" t="s">
        <v>70</v>
      </c>
      <c r="F77" s="82">
        <v>2003</v>
      </c>
      <c r="G77" s="82">
        <v>2023</v>
      </c>
      <c r="H77" s="83">
        <v>1788</v>
      </c>
      <c r="I77" s="82"/>
      <c r="J77" s="82" t="s">
        <v>67</v>
      </c>
      <c r="K77" s="82" t="s">
        <v>68</v>
      </c>
      <c r="L77" s="82"/>
      <c r="M77" s="82"/>
      <c r="N77" s="82"/>
      <c r="O77" s="82"/>
      <c r="P77" s="82"/>
      <c r="Q77" s="83">
        <v>1315.8999996185303</v>
      </c>
      <c r="R77" s="83">
        <v>1352.800009727478</v>
      </c>
      <c r="S77" s="83">
        <v>1323.4333305358887</v>
      </c>
      <c r="T77" s="83"/>
      <c r="U77" s="83"/>
      <c r="V77" s="83"/>
      <c r="W77" s="83"/>
      <c r="X77" s="83"/>
      <c r="Y77" s="100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  <c r="BB77" s="75"/>
      <c r="BC77" s="75"/>
      <c r="BD77" s="75"/>
      <c r="BE77" s="75"/>
      <c r="BF77" s="75"/>
      <c r="BG77" s="75"/>
      <c r="BH77" s="75"/>
      <c r="BI77" s="75"/>
      <c r="BJ77" s="75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</row>
    <row r="78" spans="1:86" s="60" customFormat="1" collapsed="1" x14ac:dyDescent="0.25">
      <c r="A78" s="101" t="s">
        <v>69</v>
      </c>
      <c r="B78" s="31" t="s">
        <v>60</v>
      </c>
      <c r="C78" s="31" t="s">
        <v>215</v>
      </c>
      <c r="D78" s="31" t="s">
        <v>62</v>
      </c>
      <c r="E78" s="31" t="s">
        <v>70</v>
      </c>
      <c r="F78" s="31">
        <v>2005</v>
      </c>
      <c r="G78" s="31">
        <v>2019</v>
      </c>
      <c r="H78" s="102">
        <v>5000</v>
      </c>
      <c r="I78" s="31"/>
      <c r="J78" s="31" t="s">
        <v>67</v>
      </c>
      <c r="K78" s="31" t="s">
        <v>68</v>
      </c>
      <c r="L78" s="31"/>
      <c r="M78" s="31"/>
      <c r="N78" s="102">
        <v>50000000</v>
      </c>
      <c r="O78" s="31" t="s">
        <v>196</v>
      </c>
      <c r="P78" s="31"/>
      <c r="Q78" s="102">
        <v>4027.2999601364136</v>
      </c>
      <c r="R78" s="102">
        <v>3978.80000436306</v>
      </c>
      <c r="S78" s="102">
        <v>4539.6999747753143</v>
      </c>
      <c r="T78" s="102">
        <v>5000</v>
      </c>
      <c r="U78" s="102">
        <v>5000</v>
      </c>
      <c r="V78" s="102">
        <v>5000</v>
      </c>
      <c r="W78" s="102">
        <v>5000</v>
      </c>
      <c r="X78" s="102">
        <v>5000</v>
      </c>
      <c r="Y78" s="103">
        <v>5000</v>
      </c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</row>
    <row r="79" spans="1:86" s="60" customFormat="1" x14ac:dyDescent="0.25">
      <c r="A79" s="99" t="s">
        <v>69</v>
      </c>
      <c r="B79" s="82" t="s">
        <v>60</v>
      </c>
      <c r="C79" s="82" t="s">
        <v>233</v>
      </c>
      <c r="D79" s="82" t="s">
        <v>62</v>
      </c>
      <c r="E79" s="82" t="s">
        <v>70</v>
      </c>
      <c r="F79" s="82">
        <v>2005</v>
      </c>
      <c r="G79" s="82">
        <v>2019</v>
      </c>
      <c r="H79" s="83">
        <v>5000</v>
      </c>
      <c r="I79" s="82"/>
      <c r="J79" s="82" t="s">
        <v>67</v>
      </c>
      <c r="K79" s="82" t="s">
        <v>68</v>
      </c>
      <c r="L79" s="82"/>
      <c r="M79" s="82"/>
      <c r="N79" s="82"/>
      <c r="O79" s="82"/>
      <c r="P79" s="82"/>
      <c r="Q79" s="83">
        <v>4027.2999601364136</v>
      </c>
      <c r="R79" s="83">
        <v>3978.80000436306</v>
      </c>
      <c r="S79" s="83">
        <v>4539.6999747753143</v>
      </c>
      <c r="T79" s="83"/>
      <c r="U79" s="83"/>
      <c r="V79" s="83"/>
      <c r="W79" s="83"/>
      <c r="X79" s="83"/>
      <c r="Y79" s="100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</row>
    <row r="80" spans="1:86" s="60" customFormat="1" x14ac:dyDescent="0.25">
      <c r="A80" s="95" t="s">
        <v>102</v>
      </c>
      <c r="B80" s="96" t="s">
        <v>60</v>
      </c>
      <c r="C80" s="96" t="s">
        <v>103</v>
      </c>
      <c r="D80" s="96" t="s">
        <v>62</v>
      </c>
      <c r="E80" s="96" t="s">
        <v>70</v>
      </c>
      <c r="F80" s="96">
        <v>1999</v>
      </c>
      <c r="G80" s="96">
        <v>2024</v>
      </c>
      <c r="H80" s="97">
        <v>400</v>
      </c>
      <c r="I80" s="96"/>
      <c r="J80" s="96" t="s">
        <v>67</v>
      </c>
      <c r="K80" s="96" t="s">
        <v>68</v>
      </c>
      <c r="L80" s="96"/>
      <c r="M80" s="96"/>
      <c r="N80" s="96"/>
      <c r="O80" s="96"/>
      <c r="P80" s="96"/>
      <c r="Q80" s="97">
        <v>172.29999828338623</v>
      </c>
      <c r="R80" s="97">
        <v>194.79999876022339</v>
      </c>
      <c r="S80" s="97">
        <v>197.46666574478149</v>
      </c>
      <c r="T80" s="97"/>
      <c r="U80" s="97"/>
      <c r="V80" s="97"/>
      <c r="W80" s="97"/>
      <c r="X80" s="97"/>
      <c r="Y80" s="98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</row>
    <row r="81" spans="1:86" s="63" customFormat="1" x14ac:dyDescent="0.25">
      <c r="A81" s="99" t="s">
        <v>102</v>
      </c>
      <c r="B81" s="82" t="s">
        <v>60</v>
      </c>
      <c r="C81" s="82" t="s">
        <v>103</v>
      </c>
      <c r="D81" s="82" t="s">
        <v>62</v>
      </c>
      <c r="E81" s="82" t="s">
        <v>70</v>
      </c>
      <c r="F81" s="82">
        <v>1999</v>
      </c>
      <c r="G81" s="82">
        <v>2024</v>
      </c>
      <c r="H81" s="83">
        <v>400</v>
      </c>
      <c r="I81" s="82"/>
      <c r="J81" s="82" t="s">
        <v>67</v>
      </c>
      <c r="K81" s="82" t="s">
        <v>68</v>
      </c>
      <c r="L81" s="82"/>
      <c r="M81" s="82"/>
      <c r="N81" s="82"/>
      <c r="O81" s="82"/>
      <c r="P81" s="82"/>
      <c r="Q81" s="83">
        <v>172.29999828338623</v>
      </c>
      <c r="R81" s="83">
        <v>194.79999876022339</v>
      </c>
      <c r="S81" s="83">
        <v>197.46666574478149</v>
      </c>
      <c r="T81" s="83"/>
      <c r="U81" s="83"/>
      <c r="V81" s="83"/>
      <c r="W81" s="83"/>
      <c r="X81" s="83"/>
      <c r="Y81" s="100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5"/>
      <c r="AX81" s="75"/>
      <c r="AY81" s="75"/>
      <c r="AZ81" s="75"/>
      <c r="BA81" s="75"/>
      <c r="BB81" s="75"/>
      <c r="BC81" s="75"/>
      <c r="BD81" s="75"/>
      <c r="BE81" s="75"/>
      <c r="BF81" s="75"/>
      <c r="BG81" s="75"/>
      <c r="BH81" s="75"/>
      <c r="BI81" s="75"/>
      <c r="BJ81" s="75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</row>
    <row r="82" spans="1:86" s="63" customFormat="1" x14ac:dyDescent="0.25">
      <c r="A82" s="95" t="s">
        <v>111</v>
      </c>
      <c r="B82" s="96" t="s">
        <v>60</v>
      </c>
      <c r="C82" s="96" t="s">
        <v>112</v>
      </c>
      <c r="D82" s="96" t="s">
        <v>62</v>
      </c>
      <c r="E82" s="96" t="s">
        <v>63</v>
      </c>
      <c r="F82" s="96">
        <v>1997</v>
      </c>
      <c r="G82" s="96"/>
      <c r="H82" s="97">
        <v>168</v>
      </c>
      <c r="I82" s="96"/>
      <c r="J82" s="96" t="s">
        <v>67</v>
      </c>
      <c r="K82" s="96" t="s">
        <v>68</v>
      </c>
      <c r="L82" s="96"/>
      <c r="M82" s="96"/>
      <c r="N82" s="96"/>
      <c r="O82" s="96"/>
      <c r="P82" s="96"/>
      <c r="Q82" s="97">
        <v>47.999999523162842</v>
      </c>
      <c r="R82" s="97">
        <v>51.199999570846558</v>
      </c>
      <c r="S82" s="97">
        <v>51.266666412353516</v>
      </c>
      <c r="T82" s="97"/>
      <c r="U82" s="97"/>
      <c r="V82" s="97"/>
      <c r="W82" s="97"/>
      <c r="X82" s="97"/>
      <c r="Y82" s="98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</row>
    <row r="83" spans="1:86" s="63" customFormat="1" x14ac:dyDescent="0.25">
      <c r="A83" s="99" t="s">
        <v>111</v>
      </c>
      <c r="B83" s="82" t="s">
        <v>60</v>
      </c>
      <c r="C83" s="82" t="s">
        <v>112</v>
      </c>
      <c r="D83" s="82" t="s">
        <v>62</v>
      </c>
      <c r="E83" s="82" t="s">
        <v>63</v>
      </c>
      <c r="F83" s="82">
        <v>1997</v>
      </c>
      <c r="G83" s="82"/>
      <c r="H83" s="83">
        <v>168</v>
      </c>
      <c r="I83" s="82"/>
      <c r="J83" s="82" t="s">
        <v>67</v>
      </c>
      <c r="K83" s="82" t="s">
        <v>68</v>
      </c>
      <c r="L83" s="82"/>
      <c r="M83" s="82"/>
      <c r="N83" s="82"/>
      <c r="O83" s="82"/>
      <c r="P83" s="82"/>
      <c r="Q83" s="83">
        <v>47.999999523162842</v>
      </c>
      <c r="R83" s="83">
        <v>51.199999570846558</v>
      </c>
      <c r="S83" s="83">
        <v>51.266666412353516</v>
      </c>
      <c r="T83" s="83"/>
      <c r="U83" s="83"/>
      <c r="V83" s="83"/>
      <c r="W83" s="83"/>
      <c r="X83" s="83"/>
      <c r="Y83" s="100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  <c r="BZ83" s="75"/>
      <c r="CA83" s="75"/>
      <c r="CB83" s="75"/>
      <c r="CC83" s="75"/>
      <c r="CD83" s="75"/>
      <c r="CE83" s="75"/>
      <c r="CF83" s="75"/>
      <c r="CG83" s="75"/>
      <c r="CH83" s="75"/>
    </row>
    <row r="84" spans="1:86" s="63" customFormat="1" x14ac:dyDescent="0.25">
      <c r="A84" s="133" t="s">
        <v>218</v>
      </c>
      <c r="B84" s="120" t="s">
        <v>60</v>
      </c>
      <c r="C84" s="120" t="s">
        <v>217</v>
      </c>
      <c r="D84" s="120" t="s">
        <v>62</v>
      </c>
      <c r="E84" s="120" t="s">
        <v>63</v>
      </c>
      <c r="F84" s="120">
        <v>1974</v>
      </c>
      <c r="G84" s="120"/>
      <c r="H84" s="121">
        <f>440*1.12</f>
        <v>492.80000000000007</v>
      </c>
      <c r="I84" s="120"/>
      <c r="J84" s="120" t="s">
        <v>64</v>
      </c>
      <c r="K84" s="120" t="s">
        <v>65</v>
      </c>
      <c r="L84" s="120"/>
      <c r="M84" s="120"/>
      <c r="N84" s="120"/>
      <c r="O84" s="122">
        <f>ROUND(1500000/493,-2)</f>
        <v>3000</v>
      </c>
      <c r="P84" s="120"/>
      <c r="Q84" s="121">
        <v>335.49999809265137</v>
      </c>
      <c r="R84" s="121">
        <v>345.60000038146973</v>
      </c>
      <c r="S84" s="121">
        <v>340.0333309173584</v>
      </c>
      <c r="T84" s="121">
        <v>340</v>
      </c>
      <c r="U84" s="121">
        <v>400</v>
      </c>
      <c r="V84" s="121">
        <v>493</v>
      </c>
      <c r="W84" s="121">
        <v>493</v>
      </c>
      <c r="X84" s="121">
        <v>493</v>
      </c>
      <c r="Y84" s="123">
        <v>493</v>
      </c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/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</row>
    <row r="85" spans="1:86" s="68" customFormat="1" x14ac:dyDescent="0.25">
      <c r="A85" s="99" t="s">
        <v>218</v>
      </c>
      <c r="B85" s="82" t="s">
        <v>60</v>
      </c>
      <c r="C85" s="82" t="s">
        <v>235</v>
      </c>
      <c r="D85" s="82" t="s">
        <v>62</v>
      </c>
      <c r="E85" s="82" t="s">
        <v>63</v>
      </c>
      <c r="F85" s="82">
        <v>1997</v>
      </c>
      <c r="G85" s="82"/>
      <c r="H85" s="83">
        <v>476</v>
      </c>
      <c r="I85" s="82"/>
      <c r="J85" s="82" t="s">
        <v>64</v>
      </c>
      <c r="K85" s="82" t="s">
        <v>65</v>
      </c>
      <c r="L85" s="82"/>
      <c r="M85" s="82"/>
      <c r="N85" s="82"/>
      <c r="O85" s="82"/>
      <c r="P85" s="82"/>
      <c r="Q85" s="83">
        <v>335.49999809265137</v>
      </c>
      <c r="R85" s="83">
        <v>345.60000038146973</v>
      </c>
      <c r="S85" s="83">
        <v>340.0333309173584</v>
      </c>
      <c r="T85" s="83"/>
      <c r="U85" s="83"/>
      <c r="V85" s="83"/>
      <c r="W85" s="83"/>
      <c r="X85" s="83"/>
      <c r="Y85" s="100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5"/>
      <c r="AS85" s="75"/>
      <c r="AT85" s="75"/>
      <c r="AU85" s="75"/>
      <c r="AV85" s="75"/>
      <c r="AW85" s="75"/>
      <c r="AX85" s="75"/>
      <c r="AY85" s="75"/>
      <c r="AZ85" s="75"/>
      <c r="BA85" s="75"/>
      <c r="BB85" s="75"/>
      <c r="BC85" s="75"/>
      <c r="BD85" s="75"/>
      <c r="BE85" s="75"/>
      <c r="BF85" s="75"/>
      <c r="BG85" s="75"/>
      <c r="BH85" s="75"/>
      <c r="BI85" s="75"/>
      <c r="BJ85" s="75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5"/>
      <c r="BY85" s="75"/>
      <c r="BZ85" s="75"/>
      <c r="CA85" s="75"/>
      <c r="CB85" s="75"/>
      <c r="CC85" s="75"/>
      <c r="CD85" s="75"/>
      <c r="CE85" s="75"/>
      <c r="CF85" s="75"/>
      <c r="CG85" s="75"/>
      <c r="CH85" s="75"/>
    </row>
    <row r="86" spans="1:86" s="68" customFormat="1" x14ac:dyDescent="0.25">
      <c r="A86" s="95" t="s">
        <v>106</v>
      </c>
      <c r="B86" s="96" t="s">
        <v>60</v>
      </c>
      <c r="C86" s="96" t="s">
        <v>107</v>
      </c>
      <c r="D86" s="96" t="s">
        <v>62</v>
      </c>
      <c r="E86" s="96" t="s">
        <v>63</v>
      </c>
      <c r="F86" s="96">
        <v>2006</v>
      </c>
      <c r="G86" s="96"/>
      <c r="H86" s="97">
        <v>3426</v>
      </c>
      <c r="I86" s="96"/>
      <c r="J86" s="96" t="s">
        <v>67</v>
      </c>
      <c r="K86" s="96" t="s">
        <v>68</v>
      </c>
      <c r="L86" s="96"/>
      <c r="M86" s="96"/>
      <c r="N86" s="96"/>
      <c r="O86" s="96"/>
      <c r="P86" s="96"/>
      <c r="Q86" s="97">
        <v>1848.6000137329102</v>
      </c>
      <c r="R86" s="97">
        <v>2855.900016784668</v>
      </c>
      <c r="S86" s="97">
        <v>1949.4000158309937</v>
      </c>
      <c r="T86" s="97"/>
      <c r="U86" s="97"/>
      <c r="V86" s="97"/>
      <c r="W86" s="97"/>
      <c r="X86" s="97"/>
      <c r="Y86" s="98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</row>
    <row r="87" spans="1:86" s="68" customFormat="1" x14ac:dyDescent="0.25">
      <c r="A87" s="99" t="s">
        <v>106</v>
      </c>
      <c r="B87" s="82" t="s">
        <v>60</v>
      </c>
      <c r="C87" s="82" t="s">
        <v>107</v>
      </c>
      <c r="D87" s="82" t="s">
        <v>62</v>
      </c>
      <c r="E87" s="82" t="s">
        <v>63</v>
      </c>
      <c r="F87" s="82">
        <v>2006</v>
      </c>
      <c r="G87" s="82"/>
      <c r="H87" s="83">
        <v>3426</v>
      </c>
      <c r="I87" s="82"/>
      <c r="J87" s="82" t="s">
        <v>67</v>
      </c>
      <c r="K87" s="82" t="s">
        <v>68</v>
      </c>
      <c r="L87" s="82"/>
      <c r="M87" s="82"/>
      <c r="N87" s="82"/>
      <c r="O87" s="82"/>
      <c r="P87" s="82"/>
      <c r="Q87" s="83">
        <v>1848.6000137329102</v>
      </c>
      <c r="R87" s="83">
        <v>2855.900016784668</v>
      </c>
      <c r="S87" s="83">
        <v>1949.4000158309937</v>
      </c>
      <c r="T87" s="83"/>
      <c r="U87" s="83"/>
      <c r="V87" s="83"/>
      <c r="W87" s="83"/>
      <c r="X87" s="83"/>
      <c r="Y87" s="100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5"/>
      <c r="AX87" s="75"/>
      <c r="AY87" s="75"/>
      <c r="AZ87" s="75"/>
      <c r="BA87" s="75"/>
      <c r="BB87" s="75"/>
      <c r="BC87" s="75"/>
      <c r="BD87" s="75"/>
      <c r="BE87" s="75"/>
      <c r="BF87" s="75"/>
      <c r="BG87" s="75"/>
      <c r="BH87" s="75"/>
      <c r="BI87" s="75"/>
      <c r="BJ87" s="75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5"/>
      <c r="BY87" s="75"/>
      <c r="BZ87" s="75"/>
      <c r="CA87" s="75"/>
      <c r="CB87" s="75"/>
      <c r="CC87" s="75"/>
      <c r="CD87" s="75"/>
      <c r="CE87" s="75"/>
      <c r="CF87" s="75"/>
      <c r="CG87" s="75"/>
      <c r="CH87" s="75"/>
    </row>
    <row r="88" spans="1:86" s="70" customFormat="1" x14ac:dyDescent="0.25">
      <c r="A88" s="133" t="s">
        <v>219</v>
      </c>
      <c r="B88" s="120" t="s">
        <v>60</v>
      </c>
      <c r="C88" s="120" t="s">
        <v>220</v>
      </c>
      <c r="D88" s="120" t="s">
        <v>62</v>
      </c>
      <c r="E88" s="120" t="s">
        <v>63</v>
      </c>
      <c r="F88" s="120">
        <v>2005</v>
      </c>
      <c r="G88" s="120"/>
      <c r="H88" s="86">
        <f>75*1.12</f>
        <v>84.000000000000014</v>
      </c>
      <c r="I88" s="120"/>
      <c r="J88" s="120" t="s">
        <v>67</v>
      </c>
      <c r="K88" s="120" t="s">
        <v>68</v>
      </c>
      <c r="L88" s="120"/>
      <c r="M88" s="120"/>
      <c r="N88" s="87"/>
      <c r="O88" s="122">
        <f>ROUND(336000/84,-2)</f>
        <v>4000</v>
      </c>
      <c r="P88" s="87"/>
      <c r="Q88" s="121">
        <v>46.999999523162842</v>
      </c>
      <c r="R88" s="121">
        <v>45.5</v>
      </c>
      <c r="S88" s="121">
        <v>45.800000190734863</v>
      </c>
      <c r="T88" s="121">
        <v>46</v>
      </c>
      <c r="U88" s="121">
        <v>60</v>
      </c>
      <c r="V88" s="121">
        <v>84</v>
      </c>
      <c r="W88" s="121">
        <v>84</v>
      </c>
      <c r="X88" s="121">
        <v>84</v>
      </c>
      <c r="Y88" s="123">
        <v>84</v>
      </c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/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</row>
    <row r="89" spans="1:86" x14ac:dyDescent="0.25">
      <c r="A89" s="99" t="s">
        <v>219</v>
      </c>
      <c r="B89" s="82" t="s">
        <v>60</v>
      </c>
      <c r="C89" s="82" t="s">
        <v>236</v>
      </c>
      <c r="D89" s="82" t="s">
        <v>62</v>
      </c>
      <c r="E89" s="82" t="s">
        <v>63</v>
      </c>
      <c r="F89" s="82">
        <v>2005</v>
      </c>
      <c r="G89" s="82"/>
      <c r="H89" s="83">
        <v>300</v>
      </c>
      <c r="I89" s="82"/>
      <c r="J89" s="82" t="s">
        <v>67</v>
      </c>
      <c r="K89" s="82" t="s">
        <v>68</v>
      </c>
      <c r="L89" s="82"/>
      <c r="M89" s="82"/>
      <c r="N89" s="82"/>
      <c r="O89" s="82"/>
      <c r="P89" s="82"/>
      <c r="Q89" s="83">
        <v>46.999999523162842</v>
      </c>
      <c r="R89" s="83">
        <v>45.5</v>
      </c>
      <c r="S89" s="83">
        <v>45.800000190734863</v>
      </c>
      <c r="T89" s="83"/>
      <c r="U89" s="83"/>
      <c r="V89" s="83"/>
      <c r="W89" s="83"/>
      <c r="X89" s="83"/>
      <c r="Y89" s="100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5"/>
      <c r="AR89" s="75"/>
      <c r="AS89" s="75"/>
      <c r="AT89" s="75"/>
      <c r="AU89" s="75"/>
      <c r="AV89" s="75"/>
      <c r="AW89" s="75"/>
      <c r="AX89" s="75"/>
      <c r="AY89" s="75"/>
      <c r="AZ89" s="75"/>
      <c r="BA89" s="75"/>
      <c r="BB89" s="75"/>
      <c r="BC89" s="75"/>
      <c r="BD89" s="75"/>
      <c r="BE89" s="75"/>
      <c r="BF89" s="75"/>
      <c r="BG89" s="75"/>
      <c r="BH89" s="75"/>
      <c r="BI89" s="75"/>
      <c r="BJ89" s="75"/>
      <c r="BK89" s="75"/>
      <c r="BL89" s="75"/>
      <c r="BM89" s="75"/>
      <c r="BN89" s="75"/>
      <c r="BO89" s="75"/>
      <c r="BP89" s="75"/>
      <c r="BQ89" s="75"/>
      <c r="BR89" s="75"/>
      <c r="BS89" s="75"/>
      <c r="BT89" s="75"/>
      <c r="BU89" s="75"/>
      <c r="BV89" s="75"/>
      <c r="BW89" s="75"/>
      <c r="BX89" s="75"/>
      <c r="BY89" s="75"/>
      <c r="BZ89" s="75"/>
      <c r="CA89" s="75"/>
      <c r="CB89" s="75"/>
      <c r="CC89" s="75"/>
      <c r="CD89" s="75"/>
      <c r="CE89" s="75"/>
      <c r="CF89" s="75"/>
      <c r="CG89" s="75"/>
      <c r="CH89" s="75"/>
    </row>
    <row r="90" spans="1:86" x14ac:dyDescent="0.25">
      <c r="A90" s="95" t="s">
        <v>118</v>
      </c>
      <c r="B90" s="96" t="s">
        <v>60</v>
      </c>
      <c r="C90" s="96" t="s">
        <v>119</v>
      </c>
      <c r="D90" s="96" t="s">
        <v>62</v>
      </c>
      <c r="E90" s="96" t="s">
        <v>63</v>
      </c>
      <c r="F90" s="96">
        <v>1997</v>
      </c>
      <c r="G90" s="96"/>
      <c r="H90" s="97">
        <v>269</v>
      </c>
      <c r="I90" s="96"/>
      <c r="J90" s="96" t="s">
        <v>67</v>
      </c>
      <c r="K90" s="96" t="s">
        <v>100</v>
      </c>
      <c r="L90" s="96"/>
      <c r="M90" s="96"/>
      <c r="N90" s="96"/>
      <c r="O90" s="96"/>
      <c r="P90" s="96"/>
      <c r="Q90" s="97">
        <v>258.59999847412109</v>
      </c>
      <c r="R90" s="97">
        <v>208.89999771118164</v>
      </c>
      <c r="S90" s="97">
        <v>117.1999979019165</v>
      </c>
      <c r="T90" s="97"/>
      <c r="U90" s="97"/>
      <c r="V90" s="97"/>
      <c r="W90" s="97"/>
      <c r="X90" s="97"/>
      <c r="Y90" s="98"/>
    </row>
    <row r="91" spans="1:86" s="75" customFormat="1" x14ac:dyDescent="0.25">
      <c r="A91" s="134" t="s">
        <v>118</v>
      </c>
      <c r="B91" s="88" t="s">
        <v>60</v>
      </c>
      <c r="C91" s="88" t="s">
        <v>119</v>
      </c>
      <c r="D91" s="88" t="s">
        <v>62</v>
      </c>
      <c r="E91" s="88" t="s">
        <v>63</v>
      </c>
      <c r="F91" s="88">
        <v>1997</v>
      </c>
      <c r="G91" s="88"/>
      <c r="H91" s="89">
        <v>269</v>
      </c>
      <c r="I91" s="88"/>
      <c r="J91" s="88" t="s">
        <v>67</v>
      </c>
      <c r="K91" s="88" t="s">
        <v>100</v>
      </c>
      <c r="L91" s="88"/>
      <c r="M91" s="88"/>
      <c r="N91" s="88"/>
      <c r="O91" s="88"/>
      <c r="P91" s="88"/>
      <c r="Q91" s="89">
        <v>258.59999847412109</v>
      </c>
      <c r="R91" s="89">
        <v>208.89999771118164</v>
      </c>
      <c r="S91" s="89">
        <v>117.1999979019165</v>
      </c>
      <c r="T91" s="89"/>
      <c r="U91" s="89"/>
      <c r="V91" s="89"/>
      <c r="W91" s="89"/>
      <c r="X91" s="89"/>
      <c r="Y91" s="135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8"/>
      <c r="AR91" s="68"/>
      <c r="AS91" s="68"/>
      <c r="AT91" s="68"/>
      <c r="AU91" s="68"/>
      <c r="AV91" s="68"/>
      <c r="AW91" s="68"/>
      <c r="AX91" s="68"/>
      <c r="AY91" s="68"/>
      <c r="AZ91" s="68"/>
      <c r="BA91" s="68"/>
      <c r="BB91" s="68"/>
      <c r="BC91" s="68"/>
      <c r="BD91" s="68"/>
      <c r="BE91" s="68"/>
      <c r="BF91" s="68"/>
      <c r="BG91" s="68"/>
      <c r="BH91" s="68"/>
      <c r="BI91" s="68"/>
      <c r="BJ91" s="68"/>
      <c r="BK91" s="68"/>
      <c r="BL91" s="68"/>
      <c r="BM91" s="68"/>
      <c r="BN91" s="68"/>
      <c r="BO91" s="68"/>
      <c r="BP91" s="68"/>
      <c r="BQ91" s="68"/>
      <c r="BR91" s="68"/>
      <c r="BS91" s="68"/>
      <c r="BT91" s="68"/>
      <c r="BU91" s="68"/>
      <c r="BV91" s="68"/>
      <c r="BW91" s="68"/>
      <c r="BX91" s="68"/>
      <c r="BY91" s="68"/>
      <c r="BZ91" s="68"/>
      <c r="CA91" s="68"/>
      <c r="CB91" s="68"/>
      <c r="CC91" s="68"/>
      <c r="CD91" s="68"/>
      <c r="CE91" s="68"/>
      <c r="CF91" s="68"/>
      <c r="CG91" s="68"/>
      <c r="CH91" s="68"/>
    </row>
    <row r="92" spans="1:86" s="75" customFormat="1" x14ac:dyDescent="0.25">
      <c r="A92" s="136" t="s">
        <v>118</v>
      </c>
      <c r="B92" s="137" t="s">
        <v>60</v>
      </c>
      <c r="C92" s="137" t="s">
        <v>119</v>
      </c>
      <c r="D92" s="137" t="s">
        <v>62</v>
      </c>
      <c r="E92" s="137" t="s">
        <v>63</v>
      </c>
      <c r="F92" s="137">
        <v>1997</v>
      </c>
      <c r="G92" s="137"/>
      <c r="H92" s="138">
        <v>269</v>
      </c>
      <c r="I92" s="137"/>
      <c r="J92" s="137" t="s">
        <v>67</v>
      </c>
      <c r="K92" s="137" t="s">
        <v>100</v>
      </c>
      <c r="L92" s="137"/>
      <c r="M92" s="137"/>
      <c r="N92" s="137"/>
      <c r="O92" s="137"/>
      <c r="P92" s="137"/>
      <c r="Q92" s="138">
        <v>258.59999847412109</v>
      </c>
      <c r="R92" s="138">
        <v>208.89999771118164</v>
      </c>
      <c r="S92" s="138">
        <v>117.1999979019165</v>
      </c>
      <c r="T92" s="138"/>
      <c r="U92" s="138"/>
      <c r="V92" s="138"/>
      <c r="W92" s="138"/>
      <c r="X92" s="138"/>
      <c r="Y92" s="139"/>
    </row>
    <row r="93" spans="1:86" s="75" customFormat="1" x14ac:dyDescent="0.25">
      <c r="A93" s="140" t="s">
        <v>120</v>
      </c>
      <c r="B93" s="90" t="s">
        <v>60</v>
      </c>
      <c r="C93" s="90" t="s">
        <v>119</v>
      </c>
      <c r="D93" s="90" t="s">
        <v>62</v>
      </c>
      <c r="E93" s="90" t="s">
        <v>63</v>
      </c>
      <c r="F93" s="90">
        <v>1997</v>
      </c>
      <c r="G93" s="90"/>
      <c r="H93" s="91">
        <v>179</v>
      </c>
      <c r="I93" s="90"/>
      <c r="J93" s="90" t="s">
        <v>64</v>
      </c>
      <c r="K93" s="90" t="s">
        <v>65</v>
      </c>
      <c r="L93" s="90"/>
      <c r="M93" s="90"/>
      <c r="N93" s="90"/>
      <c r="O93" s="90"/>
      <c r="P93" s="90"/>
      <c r="Q93" s="91">
        <v>49.79999977350235</v>
      </c>
      <c r="R93" s="91">
        <v>156.39999866485596</v>
      </c>
      <c r="S93" s="91">
        <v>229.36666584014893</v>
      </c>
      <c r="T93" s="91"/>
      <c r="U93" s="91"/>
      <c r="V93" s="91"/>
      <c r="W93" s="91"/>
      <c r="X93" s="91"/>
      <c r="Y93" s="141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</row>
    <row r="94" spans="1:86" s="75" customFormat="1" x14ac:dyDescent="0.25">
      <c r="A94" s="142" t="s">
        <v>120</v>
      </c>
      <c r="B94" s="143" t="s">
        <v>60</v>
      </c>
      <c r="C94" s="143" t="s">
        <v>119</v>
      </c>
      <c r="D94" s="143" t="s">
        <v>62</v>
      </c>
      <c r="E94" s="143" t="s">
        <v>63</v>
      </c>
      <c r="F94" s="143">
        <v>1997</v>
      </c>
      <c r="G94" s="143"/>
      <c r="H94" s="144">
        <v>179</v>
      </c>
      <c r="I94" s="143"/>
      <c r="J94" s="143" t="s">
        <v>64</v>
      </c>
      <c r="K94" s="143" t="s">
        <v>65</v>
      </c>
      <c r="L94" s="143"/>
      <c r="M94" s="143"/>
      <c r="N94" s="143"/>
      <c r="O94" s="143"/>
      <c r="P94" s="143"/>
      <c r="Q94" s="144">
        <v>49.79999977350235</v>
      </c>
      <c r="R94" s="144">
        <v>156.39999866485596</v>
      </c>
      <c r="S94" s="144">
        <v>229.36666584014893</v>
      </c>
      <c r="T94" s="144"/>
      <c r="U94" s="144"/>
      <c r="V94" s="144"/>
      <c r="W94" s="144"/>
      <c r="X94" s="144"/>
      <c r="Y94" s="145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68"/>
      <c r="BN94" s="68"/>
      <c r="BO94" s="68"/>
      <c r="BP94" s="68"/>
      <c r="BQ94" s="68"/>
      <c r="BR94" s="68"/>
      <c r="BS94" s="68"/>
      <c r="BT94" s="68"/>
      <c r="BU94" s="68"/>
      <c r="BV94" s="68"/>
      <c r="BW94" s="68"/>
      <c r="BX94" s="68"/>
      <c r="BY94" s="68"/>
      <c r="BZ94" s="68"/>
      <c r="CA94" s="68"/>
      <c r="CB94" s="68"/>
      <c r="CC94" s="68"/>
      <c r="CD94" s="68"/>
      <c r="CE94" s="68"/>
      <c r="CF94" s="68"/>
      <c r="CG94" s="68"/>
      <c r="CH94" s="68"/>
    </row>
    <row r="95" spans="1:86" s="75" customFormat="1" x14ac:dyDescent="0.25">
      <c r="A95" s="99" t="s">
        <v>120</v>
      </c>
      <c r="B95" s="82" t="s">
        <v>60</v>
      </c>
      <c r="C95" s="82" t="s">
        <v>119</v>
      </c>
      <c r="D95" s="82" t="s">
        <v>62</v>
      </c>
      <c r="E95" s="82" t="s">
        <v>63</v>
      </c>
      <c r="F95" s="82">
        <v>1997</v>
      </c>
      <c r="G95" s="82"/>
      <c r="H95" s="83">
        <v>179</v>
      </c>
      <c r="I95" s="82"/>
      <c r="J95" s="82" t="s">
        <v>64</v>
      </c>
      <c r="K95" s="82" t="s">
        <v>65</v>
      </c>
      <c r="L95" s="82"/>
      <c r="M95" s="82"/>
      <c r="N95" s="82"/>
      <c r="O95" s="82"/>
      <c r="P95" s="82"/>
      <c r="Q95" s="83">
        <v>49.79999977350235</v>
      </c>
      <c r="R95" s="83">
        <v>156.39999866485596</v>
      </c>
      <c r="S95" s="83">
        <v>229.36666584014893</v>
      </c>
      <c r="T95" s="83"/>
      <c r="U95" s="83"/>
      <c r="V95" s="83"/>
      <c r="W95" s="83"/>
      <c r="X95" s="83"/>
      <c r="Y95" s="100"/>
    </row>
    <row r="96" spans="1:86" s="75" customFormat="1" x14ac:dyDescent="0.25">
      <c r="A96" s="101" t="s">
        <v>116</v>
      </c>
      <c r="B96" s="31" t="s">
        <v>60</v>
      </c>
      <c r="C96" s="31" t="s">
        <v>117</v>
      </c>
      <c r="D96" s="31" t="s">
        <v>62</v>
      </c>
      <c r="E96" s="31" t="s">
        <v>63</v>
      </c>
      <c r="F96" s="31">
        <v>2006</v>
      </c>
      <c r="G96" s="31"/>
      <c r="H96" s="105">
        <v>1520</v>
      </c>
      <c r="I96" s="31"/>
      <c r="J96" s="31" t="s">
        <v>67</v>
      </c>
      <c r="K96" s="31" t="s">
        <v>68</v>
      </c>
      <c r="L96" s="31"/>
      <c r="M96" s="31"/>
      <c r="N96" s="31"/>
      <c r="O96" s="31"/>
      <c r="P96" s="31"/>
      <c r="Q96" s="102">
        <v>221.39999938011169</v>
      </c>
      <c r="R96" s="102">
        <v>124.7000013589859</v>
      </c>
      <c r="S96" s="102">
        <v>165.86666712909937</v>
      </c>
      <c r="T96" s="105">
        <v>930</v>
      </c>
      <c r="U96" s="105">
        <v>850</v>
      </c>
      <c r="V96" s="105">
        <v>850</v>
      </c>
      <c r="W96" s="105">
        <v>850</v>
      </c>
      <c r="X96" s="105">
        <v>850</v>
      </c>
      <c r="Y96" s="106">
        <v>850</v>
      </c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</row>
    <row r="97" spans="1:86" s="75" customFormat="1" x14ac:dyDescent="0.25">
      <c r="A97" s="99" t="s">
        <v>116</v>
      </c>
      <c r="B97" s="82" t="s">
        <v>60</v>
      </c>
      <c r="C97" s="82" t="s">
        <v>117</v>
      </c>
      <c r="D97" s="82" t="s">
        <v>62</v>
      </c>
      <c r="E97" s="82" t="s">
        <v>63</v>
      </c>
      <c r="F97" s="82">
        <v>2006</v>
      </c>
      <c r="G97" s="82"/>
      <c r="H97" s="83">
        <v>1670</v>
      </c>
      <c r="I97" s="82"/>
      <c r="J97" s="82" t="s">
        <v>67</v>
      </c>
      <c r="K97" s="82" t="s">
        <v>68</v>
      </c>
      <c r="L97" s="82"/>
      <c r="M97" s="82"/>
      <c r="N97" s="82"/>
      <c r="O97" s="82"/>
      <c r="P97" s="82"/>
      <c r="Q97" s="83">
        <v>221.39999938011169</v>
      </c>
      <c r="R97" s="83">
        <v>124.7000013589859</v>
      </c>
      <c r="S97" s="83">
        <v>165.86666712909937</v>
      </c>
      <c r="T97" s="83"/>
      <c r="U97" s="83"/>
      <c r="V97" s="83"/>
      <c r="W97" s="83"/>
      <c r="X97" s="83"/>
      <c r="Y97" s="100"/>
    </row>
    <row r="98" spans="1:86" s="75" customFormat="1" x14ac:dyDescent="0.25">
      <c r="A98" s="95" t="s">
        <v>98</v>
      </c>
      <c r="B98" s="96" t="s">
        <v>60</v>
      </c>
      <c r="C98" s="96" t="s">
        <v>99</v>
      </c>
      <c r="D98" s="96" t="s">
        <v>62</v>
      </c>
      <c r="E98" s="96" t="s">
        <v>63</v>
      </c>
      <c r="F98" s="96">
        <v>1996</v>
      </c>
      <c r="G98" s="96"/>
      <c r="H98" s="97">
        <v>350</v>
      </c>
      <c r="I98" s="96"/>
      <c r="J98" s="96" t="s">
        <v>67</v>
      </c>
      <c r="K98" s="96" t="s">
        <v>100</v>
      </c>
      <c r="L98" s="96"/>
      <c r="M98" s="96"/>
      <c r="N98" s="96"/>
      <c r="O98" s="96"/>
      <c r="P98" s="96"/>
      <c r="Q98" s="97">
        <v>280.70000076293945</v>
      </c>
      <c r="R98" s="97">
        <v>347.70000457763672</v>
      </c>
      <c r="S98" s="97">
        <v>311.53333568572998</v>
      </c>
      <c r="T98" s="97"/>
      <c r="U98" s="97"/>
      <c r="V98" s="97"/>
      <c r="W98" s="97"/>
      <c r="X98" s="97"/>
      <c r="Y98" s="98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</row>
    <row r="99" spans="1:86" s="75" customFormat="1" x14ac:dyDescent="0.25">
      <c r="A99" s="99" t="s">
        <v>98</v>
      </c>
      <c r="B99" s="82" t="s">
        <v>60</v>
      </c>
      <c r="C99" s="82" t="s">
        <v>99</v>
      </c>
      <c r="D99" s="82" t="s">
        <v>62</v>
      </c>
      <c r="E99" s="82" t="s">
        <v>63</v>
      </c>
      <c r="F99" s="82">
        <v>1996</v>
      </c>
      <c r="G99" s="82"/>
      <c r="H99" s="83">
        <v>350</v>
      </c>
      <c r="I99" s="82"/>
      <c r="J99" s="82" t="s">
        <v>67</v>
      </c>
      <c r="K99" s="82" t="s">
        <v>100</v>
      </c>
      <c r="L99" s="82"/>
      <c r="M99" s="82"/>
      <c r="N99" s="82"/>
      <c r="O99" s="82"/>
      <c r="P99" s="82"/>
      <c r="Q99" s="83">
        <v>280.70000076293945</v>
      </c>
      <c r="R99" s="83">
        <v>347.70000457763672</v>
      </c>
      <c r="S99" s="83">
        <v>311.53333568572998</v>
      </c>
      <c r="T99" s="83"/>
      <c r="U99" s="83"/>
      <c r="V99" s="83"/>
      <c r="W99" s="83"/>
      <c r="X99" s="83"/>
      <c r="Y99" s="100"/>
    </row>
    <row r="100" spans="1:86" s="75" customFormat="1" x14ac:dyDescent="0.25">
      <c r="A100" s="95" t="s">
        <v>96</v>
      </c>
      <c r="B100" s="96" t="s">
        <v>60</v>
      </c>
      <c r="C100" s="96" t="s">
        <v>97</v>
      </c>
      <c r="D100" s="96" t="s">
        <v>62</v>
      </c>
      <c r="E100" s="96" t="s">
        <v>70</v>
      </c>
      <c r="F100" s="96">
        <v>2010</v>
      </c>
      <c r="G100" s="96">
        <v>2034</v>
      </c>
      <c r="H100" s="97">
        <v>340</v>
      </c>
      <c r="I100" s="96"/>
      <c r="J100" s="96" t="s">
        <v>67</v>
      </c>
      <c r="K100" s="96" t="s">
        <v>68</v>
      </c>
      <c r="L100" s="96"/>
      <c r="M100" s="96"/>
      <c r="N100" s="96"/>
      <c r="O100" s="96"/>
      <c r="P100" s="96"/>
      <c r="Q100" s="97"/>
      <c r="R100" s="97"/>
      <c r="S100" s="97"/>
      <c r="T100" s="97"/>
      <c r="U100" s="97"/>
      <c r="V100" s="97"/>
      <c r="W100" s="97"/>
      <c r="X100" s="97"/>
      <c r="Y100" s="98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</row>
    <row r="101" spans="1:86" s="75" customFormat="1" x14ac:dyDescent="0.25">
      <c r="A101" s="99" t="s">
        <v>96</v>
      </c>
      <c r="B101" s="82" t="s">
        <v>60</v>
      </c>
      <c r="C101" s="82" t="s">
        <v>97</v>
      </c>
      <c r="D101" s="82" t="s">
        <v>62</v>
      </c>
      <c r="E101" s="82" t="s">
        <v>70</v>
      </c>
      <c r="F101" s="82">
        <v>2010</v>
      </c>
      <c r="G101" s="82">
        <v>2034</v>
      </c>
      <c r="H101" s="83">
        <v>340</v>
      </c>
      <c r="I101" s="82"/>
      <c r="J101" s="82" t="s">
        <v>67</v>
      </c>
      <c r="K101" s="82" t="s">
        <v>68</v>
      </c>
      <c r="L101" s="82"/>
      <c r="M101" s="82"/>
      <c r="N101" s="82"/>
      <c r="O101" s="82"/>
      <c r="P101" s="82"/>
      <c r="Q101" s="83"/>
      <c r="R101" s="83"/>
      <c r="S101" s="83"/>
      <c r="T101" s="83"/>
      <c r="U101" s="83"/>
      <c r="V101" s="83"/>
      <c r="W101" s="83"/>
      <c r="X101" s="83"/>
      <c r="Y101" s="100"/>
    </row>
    <row r="102" spans="1:86" s="75" customFormat="1" x14ac:dyDescent="0.25">
      <c r="A102" s="101" t="s">
        <v>88</v>
      </c>
      <c r="B102" s="31" t="s">
        <v>60</v>
      </c>
      <c r="C102" s="31" t="s">
        <v>89</v>
      </c>
      <c r="D102" s="31" t="s">
        <v>62</v>
      </c>
      <c r="E102" s="31" t="s">
        <v>63</v>
      </c>
      <c r="F102" s="31">
        <v>2005</v>
      </c>
      <c r="G102" s="31"/>
      <c r="H102" s="102">
        <v>100</v>
      </c>
      <c r="I102" s="31"/>
      <c r="J102" s="31" t="s">
        <v>67</v>
      </c>
      <c r="K102" s="31" t="s">
        <v>68</v>
      </c>
      <c r="L102" s="31"/>
      <c r="M102" s="31"/>
      <c r="N102" s="31"/>
      <c r="O102" s="31"/>
      <c r="P102" s="31"/>
      <c r="Q102" s="102"/>
      <c r="R102" s="102"/>
      <c r="S102" s="102"/>
      <c r="T102" s="102">
        <v>80</v>
      </c>
      <c r="U102" s="102"/>
      <c r="V102" s="102"/>
      <c r="W102" s="102"/>
      <c r="X102" s="102">
        <v>100</v>
      </c>
      <c r="Y102" s="103">
        <v>100</v>
      </c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</row>
    <row r="103" spans="1:86" s="75" customFormat="1" x14ac:dyDescent="0.25">
      <c r="A103" s="99" t="s">
        <v>88</v>
      </c>
      <c r="B103" s="82" t="s">
        <v>60</v>
      </c>
      <c r="C103" s="82" t="s">
        <v>89</v>
      </c>
      <c r="D103" s="82" t="s">
        <v>62</v>
      </c>
      <c r="E103" s="82" t="s">
        <v>63</v>
      </c>
      <c r="F103" s="82">
        <v>2005</v>
      </c>
      <c r="G103" s="82"/>
      <c r="H103" s="83">
        <v>100</v>
      </c>
      <c r="I103" s="82"/>
      <c r="J103" s="82" t="s">
        <v>67</v>
      </c>
      <c r="K103" s="82" t="s">
        <v>68</v>
      </c>
      <c r="L103" s="82"/>
      <c r="M103" s="82"/>
      <c r="N103" s="82"/>
      <c r="O103" s="82"/>
      <c r="P103" s="82"/>
      <c r="Q103" s="83"/>
      <c r="R103" s="83"/>
      <c r="S103" s="83"/>
      <c r="T103" s="83"/>
      <c r="U103" s="83"/>
      <c r="V103" s="83"/>
      <c r="W103" s="83"/>
      <c r="X103" s="83"/>
      <c r="Y103" s="100"/>
    </row>
    <row r="104" spans="1:86" s="75" customFormat="1" x14ac:dyDescent="0.25">
      <c r="A104" s="95" t="s">
        <v>104</v>
      </c>
      <c r="B104" s="96" t="s">
        <v>60</v>
      </c>
      <c r="C104" s="96" t="s">
        <v>105</v>
      </c>
      <c r="D104" s="96" t="s">
        <v>62</v>
      </c>
      <c r="E104" s="96" t="s">
        <v>63</v>
      </c>
      <c r="F104" s="96">
        <v>1997</v>
      </c>
      <c r="G104" s="96"/>
      <c r="H104" s="97">
        <v>500</v>
      </c>
      <c r="I104" s="96"/>
      <c r="J104" s="96" t="s">
        <v>64</v>
      </c>
      <c r="K104" s="96" t="s">
        <v>65</v>
      </c>
      <c r="L104" s="96"/>
      <c r="M104" s="96"/>
      <c r="N104" s="96"/>
      <c r="O104" s="96"/>
      <c r="P104" s="96"/>
      <c r="Q104" s="97">
        <v>308.90000152587891</v>
      </c>
      <c r="R104" s="97">
        <v>300.39999961853027</v>
      </c>
      <c r="S104" s="97">
        <v>307.59999847412109</v>
      </c>
      <c r="T104" s="97"/>
      <c r="U104" s="97"/>
      <c r="V104" s="97"/>
      <c r="W104" s="97"/>
      <c r="X104" s="97"/>
      <c r="Y104" s="98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</row>
    <row r="105" spans="1:86" s="75" customFormat="1" x14ac:dyDescent="0.25">
      <c r="A105" s="99" t="s">
        <v>104</v>
      </c>
      <c r="B105" s="82" t="s">
        <v>60</v>
      </c>
      <c r="C105" s="82" t="s">
        <v>105</v>
      </c>
      <c r="D105" s="82" t="s">
        <v>62</v>
      </c>
      <c r="E105" s="82" t="s">
        <v>63</v>
      </c>
      <c r="F105" s="82">
        <v>1997</v>
      </c>
      <c r="G105" s="82"/>
      <c r="H105" s="83">
        <v>500</v>
      </c>
      <c r="I105" s="82"/>
      <c r="J105" s="82" t="s">
        <v>64</v>
      </c>
      <c r="K105" s="82" t="s">
        <v>65</v>
      </c>
      <c r="L105" s="82"/>
      <c r="M105" s="82"/>
      <c r="N105" s="82"/>
      <c r="O105" s="82"/>
      <c r="P105" s="82"/>
      <c r="Q105" s="83">
        <v>308.90000152587891</v>
      </c>
      <c r="R105" s="83">
        <v>300.39999961853027</v>
      </c>
      <c r="S105" s="83">
        <v>307.59999847412109</v>
      </c>
      <c r="T105" s="83"/>
      <c r="U105" s="83"/>
      <c r="V105" s="83"/>
      <c r="W105" s="83"/>
      <c r="X105" s="83"/>
      <c r="Y105" s="100"/>
    </row>
    <row r="106" spans="1:86" s="75" customFormat="1" x14ac:dyDescent="0.25">
      <c r="A106" s="95" t="s">
        <v>73</v>
      </c>
      <c r="B106" s="96" t="s">
        <v>60</v>
      </c>
      <c r="C106" s="96" t="s">
        <v>74</v>
      </c>
      <c r="D106" s="96" t="s">
        <v>62</v>
      </c>
      <c r="E106" s="96" t="s">
        <v>63</v>
      </c>
      <c r="F106" s="96">
        <v>1997</v>
      </c>
      <c r="G106" s="96"/>
      <c r="H106" s="97">
        <v>308</v>
      </c>
      <c r="I106" s="96"/>
      <c r="J106" s="96" t="s">
        <v>64</v>
      </c>
      <c r="K106" s="96" t="s">
        <v>65</v>
      </c>
      <c r="L106" s="96"/>
      <c r="M106" s="96"/>
      <c r="N106" s="96"/>
      <c r="O106" s="96"/>
      <c r="P106" s="96"/>
      <c r="Q106" s="97">
        <v>178.10000038146973</v>
      </c>
      <c r="R106" s="97">
        <v>172.69999980926514</v>
      </c>
      <c r="S106" s="97">
        <v>172.16666603088379</v>
      </c>
      <c r="T106" s="97"/>
      <c r="U106" s="97"/>
      <c r="V106" s="97"/>
      <c r="W106" s="97"/>
      <c r="X106" s="97"/>
      <c r="Y106" s="98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</row>
    <row r="107" spans="1:86" s="75" customFormat="1" x14ac:dyDescent="0.25">
      <c r="A107" s="142" t="s">
        <v>73</v>
      </c>
      <c r="B107" s="143" t="s">
        <v>60</v>
      </c>
      <c r="C107" s="143" t="s">
        <v>74</v>
      </c>
      <c r="D107" s="143" t="s">
        <v>62</v>
      </c>
      <c r="E107" s="143" t="s">
        <v>63</v>
      </c>
      <c r="F107" s="143">
        <v>1997</v>
      </c>
      <c r="G107" s="143"/>
      <c r="H107" s="144">
        <v>308</v>
      </c>
      <c r="I107" s="143"/>
      <c r="J107" s="143" t="s">
        <v>64</v>
      </c>
      <c r="K107" s="143" t="s">
        <v>65</v>
      </c>
      <c r="L107" s="143"/>
      <c r="M107" s="143"/>
      <c r="N107" s="143"/>
      <c r="O107" s="143"/>
      <c r="P107" s="143"/>
      <c r="Q107" s="144">
        <v>178.10000038146973</v>
      </c>
      <c r="R107" s="144">
        <v>172.69999980926514</v>
      </c>
      <c r="S107" s="144">
        <v>172.16666603088379</v>
      </c>
      <c r="T107" s="144"/>
      <c r="U107" s="144"/>
      <c r="V107" s="144"/>
      <c r="W107" s="144"/>
      <c r="X107" s="144"/>
      <c r="Y107" s="145"/>
      <c r="Z107" s="68"/>
      <c r="AA107" s="68"/>
      <c r="AB107" s="68"/>
      <c r="AC107" s="68"/>
      <c r="AD107" s="68"/>
      <c r="AE107" s="68"/>
      <c r="AF107" s="68"/>
      <c r="AG107" s="68"/>
      <c r="AH107" s="68"/>
      <c r="AI107" s="68"/>
      <c r="AJ107" s="68"/>
      <c r="AK107" s="68"/>
      <c r="AL107" s="68"/>
      <c r="AM107" s="68"/>
      <c r="AN107" s="68"/>
      <c r="AO107" s="68"/>
      <c r="AP107" s="68"/>
      <c r="AQ107" s="68"/>
      <c r="AR107" s="68"/>
      <c r="AS107" s="68"/>
      <c r="AT107" s="68"/>
      <c r="AU107" s="68"/>
      <c r="AV107" s="68"/>
      <c r="AW107" s="68"/>
      <c r="AX107" s="68"/>
      <c r="AY107" s="68"/>
      <c r="AZ107" s="68"/>
      <c r="BA107" s="68"/>
      <c r="BB107" s="68"/>
      <c r="BC107" s="68"/>
      <c r="BD107" s="68"/>
      <c r="BE107" s="68"/>
      <c r="BF107" s="68"/>
      <c r="BG107" s="68"/>
      <c r="BH107" s="68"/>
      <c r="BI107" s="68"/>
      <c r="BJ107" s="68"/>
      <c r="BK107" s="68"/>
      <c r="BL107" s="68"/>
      <c r="BM107" s="68"/>
      <c r="BN107" s="68"/>
      <c r="BO107" s="68"/>
      <c r="BP107" s="68"/>
      <c r="BQ107" s="68"/>
      <c r="BR107" s="68"/>
      <c r="BS107" s="68"/>
      <c r="BT107" s="68"/>
      <c r="BU107" s="68"/>
      <c r="BV107" s="68"/>
      <c r="BW107" s="68"/>
      <c r="BX107" s="68"/>
      <c r="BY107" s="68"/>
      <c r="BZ107" s="68"/>
      <c r="CA107" s="68"/>
      <c r="CB107" s="68"/>
      <c r="CC107" s="68"/>
      <c r="CD107" s="68"/>
      <c r="CE107" s="68"/>
      <c r="CF107" s="68"/>
      <c r="CG107" s="68"/>
      <c r="CH107" s="68"/>
    </row>
    <row r="108" spans="1:86" s="75" customFormat="1" x14ac:dyDescent="0.25">
      <c r="A108" s="99" t="s">
        <v>73</v>
      </c>
      <c r="B108" s="82" t="s">
        <v>60</v>
      </c>
      <c r="C108" s="82" t="s">
        <v>74</v>
      </c>
      <c r="D108" s="82" t="s">
        <v>62</v>
      </c>
      <c r="E108" s="82" t="s">
        <v>63</v>
      </c>
      <c r="F108" s="82">
        <v>1997</v>
      </c>
      <c r="G108" s="82"/>
      <c r="H108" s="83">
        <v>308</v>
      </c>
      <c r="I108" s="82"/>
      <c r="J108" s="82" t="s">
        <v>64</v>
      </c>
      <c r="K108" s="82" t="s">
        <v>65</v>
      </c>
      <c r="L108" s="82"/>
      <c r="M108" s="82"/>
      <c r="N108" s="82"/>
      <c r="O108" s="82"/>
      <c r="P108" s="82"/>
      <c r="Q108" s="83">
        <v>178.10000038146973</v>
      </c>
      <c r="R108" s="83">
        <v>172.69999980926514</v>
      </c>
      <c r="S108" s="83">
        <v>172.16666603088379</v>
      </c>
      <c r="T108" s="83"/>
      <c r="U108" s="83"/>
      <c r="V108" s="83"/>
      <c r="W108" s="83"/>
      <c r="X108" s="83"/>
      <c r="Y108" s="100"/>
    </row>
    <row r="109" spans="1:86" s="75" customFormat="1" x14ac:dyDescent="0.25">
      <c r="A109" s="95" t="s">
        <v>59</v>
      </c>
      <c r="B109" s="96" t="s">
        <v>60</v>
      </c>
      <c r="C109" s="96" t="s">
        <v>61</v>
      </c>
      <c r="D109" s="96" t="s">
        <v>62</v>
      </c>
      <c r="E109" s="96" t="s">
        <v>63</v>
      </c>
      <c r="F109" s="96">
        <v>1997</v>
      </c>
      <c r="G109" s="96"/>
      <c r="H109" s="97">
        <v>1020</v>
      </c>
      <c r="I109" s="96"/>
      <c r="J109" s="96" t="s">
        <v>64</v>
      </c>
      <c r="K109" s="96" t="s">
        <v>65</v>
      </c>
      <c r="L109" s="96"/>
      <c r="M109" s="96"/>
      <c r="N109" s="96"/>
      <c r="O109" s="96"/>
      <c r="P109" s="96"/>
      <c r="Q109" s="97">
        <v>850.29999542236328</v>
      </c>
      <c r="R109" s="97">
        <v>879.5</v>
      </c>
      <c r="S109" s="97">
        <v>839.05333709716797</v>
      </c>
      <c r="T109" s="97"/>
      <c r="U109" s="97"/>
      <c r="V109" s="97"/>
      <c r="W109" s="97"/>
      <c r="X109" s="97"/>
      <c r="Y109" s="98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</row>
    <row r="110" spans="1:86" s="75" customFormat="1" x14ac:dyDescent="0.25">
      <c r="A110" s="99" t="s">
        <v>59</v>
      </c>
      <c r="B110" s="82" t="s">
        <v>60</v>
      </c>
      <c r="C110" s="82" t="s">
        <v>61</v>
      </c>
      <c r="D110" s="82" t="s">
        <v>62</v>
      </c>
      <c r="E110" s="82" t="s">
        <v>63</v>
      </c>
      <c r="F110" s="82">
        <v>1997</v>
      </c>
      <c r="G110" s="82"/>
      <c r="H110" s="83">
        <v>1020</v>
      </c>
      <c r="I110" s="82"/>
      <c r="J110" s="82" t="s">
        <v>64</v>
      </c>
      <c r="K110" s="82" t="s">
        <v>65</v>
      </c>
      <c r="L110" s="82"/>
      <c r="M110" s="82"/>
      <c r="N110" s="82"/>
      <c r="O110" s="82"/>
      <c r="P110" s="82"/>
      <c r="Q110" s="83">
        <v>850.29999542236328</v>
      </c>
      <c r="R110" s="83">
        <v>879.5</v>
      </c>
      <c r="S110" s="83">
        <v>839.05333709716797</v>
      </c>
      <c r="T110" s="83"/>
      <c r="U110" s="83"/>
      <c r="V110" s="83"/>
      <c r="W110" s="83"/>
      <c r="X110" s="83"/>
      <c r="Y110" s="100"/>
    </row>
    <row r="111" spans="1:86" s="75" customFormat="1" x14ac:dyDescent="0.25">
      <c r="A111" s="95" t="s">
        <v>66</v>
      </c>
      <c r="B111" s="96" t="s">
        <v>60</v>
      </c>
      <c r="C111" s="96" t="s">
        <v>61</v>
      </c>
      <c r="D111" s="96" t="s">
        <v>62</v>
      </c>
      <c r="E111" s="96" t="s">
        <v>63</v>
      </c>
      <c r="F111" s="96">
        <v>1997</v>
      </c>
      <c r="G111" s="96"/>
      <c r="H111" s="97">
        <v>680</v>
      </c>
      <c r="I111" s="96"/>
      <c r="J111" s="96" t="s">
        <v>67</v>
      </c>
      <c r="K111" s="96" t="s">
        <v>68</v>
      </c>
      <c r="L111" s="96"/>
      <c r="M111" s="96"/>
      <c r="N111" s="96"/>
      <c r="O111" s="96"/>
      <c r="P111" s="96"/>
      <c r="Q111" s="97">
        <v>392.40000057220459</v>
      </c>
      <c r="R111" s="97">
        <v>424.09999847412109</v>
      </c>
      <c r="S111" s="97">
        <v>472.17910671234131</v>
      </c>
      <c r="T111" s="97"/>
      <c r="U111" s="97"/>
      <c r="V111" s="97"/>
      <c r="W111" s="97"/>
      <c r="X111" s="97"/>
      <c r="Y111" s="98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</row>
    <row r="112" spans="1:86" s="75" customFormat="1" x14ac:dyDescent="0.25">
      <c r="A112" s="99" t="s">
        <v>66</v>
      </c>
      <c r="B112" s="82" t="s">
        <v>60</v>
      </c>
      <c r="C112" s="82" t="s">
        <v>61</v>
      </c>
      <c r="D112" s="82" t="s">
        <v>62</v>
      </c>
      <c r="E112" s="82" t="s">
        <v>63</v>
      </c>
      <c r="F112" s="82">
        <v>1997</v>
      </c>
      <c r="G112" s="82"/>
      <c r="H112" s="83">
        <v>680</v>
      </c>
      <c r="I112" s="82"/>
      <c r="J112" s="82" t="s">
        <v>67</v>
      </c>
      <c r="K112" s="82" t="s">
        <v>68</v>
      </c>
      <c r="L112" s="82"/>
      <c r="M112" s="82"/>
      <c r="N112" s="82"/>
      <c r="O112" s="82"/>
      <c r="P112" s="82"/>
      <c r="Q112" s="83">
        <v>392.40000057220459</v>
      </c>
      <c r="R112" s="83">
        <v>424.09999847412109</v>
      </c>
      <c r="S112" s="83">
        <v>472.17910671234131</v>
      </c>
      <c r="T112" s="83"/>
      <c r="U112" s="83"/>
      <c r="V112" s="83"/>
      <c r="W112" s="83"/>
      <c r="X112" s="83"/>
      <c r="Y112" s="100"/>
    </row>
    <row r="113" spans="1:86" s="75" customFormat="1" x14ac:dyDescent="0.25">
      <c r="A113" s="101" t="s">
        <v>177</v>
      </c>
      <c r="B113" s="31" t="s">
        <v>158</v>
      </c>
      <c r="C113" s="104" t="s">
        <v>211</v>
      </c>
      <c r="D113" s="104" t="s">
        <v>62</v>
      </c>
      <c r="E113" s="31"/>
      <c r="F113" s="31"/>
      <c r="G113" s="31"/>
      <c r="H113" s="130">
        <v>800</v>
      </c>
      <c r="I113" s="31"/>
      <c r="J113" s="31"/>
      <c r="K113" s="31"/>
      <c r="L113" s="31"/>
      <c r="M113" s="31"/>
      <c r="N113" s="31"/>
      <c r="O113" s="31"/>
      <c r="P113" s="31"/>
      <c r="Q113" s="102"/>
      <c r="R113" s="102"/>
      <c r="S113" s="102"/>
      <c r="T113" s="105">
        <v>500</v>
      </c>
      <c r="U113" s="105">
        <v>500</v>
      </c>
      <c r="V113" s="105">
        <v>500</v>
      </c>
      <c r="W113" s="105">
        <v>500</v>
      </c>
      <c r="X113" s="105">
        <v>500</v>
      </c>
      <c r="Y113" s="106">
        <v>500</v>
      </c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</row>
    <row r="114" spans="1:86" s="75" customFormat="1" x14ac:dyDescent="0.25">
      <c r="A114" s="99" t="s">
        <v>177</v>
      </c>
      <c r="B114" s="82" t="s">
        <v>158</v>
      </c>
      <c r="C114" s="82" t="s">
        <v>253</v>
      </c>
      <c r="D114" s="82" t="s">
        <v>121</v>
      </c>
      <c r="E114" s="82" t="s">
        <v>165</v>
      </c>
      <c r="F114" s="82">
        <v>2015</v>
      </c>
      <c r="G114" s="82"/>
      <c r="H114" s="83">
        <v>1400</v>
      </c>
      <c r="I114" s="82"/>
      <c r="J114" s="82"/>
      <c r="K114" s="82" t="s">
        <v>68</v>
      </c>
      <c r="L114" s="82"/>
      <c r="M114" s="82"/>
      <c r="N114" s="82"/>
      <c r="O114" s="82"/>
      <c r="P114" s="82"/>
      <c r="Q114" s="83"/>
      <c r="R114" s="83"/>
      <c r="S114" s="83"/>
      <c r="T114" s="83">
        <v>657.3</v>
      </c>
      <c r="U114" s="83">
        <v>1071.1964373916805</v>
      </c>
      <c r="V114" s="83">
        <v>1211.2138080164236</v>
      </c>
      <c r="W114" s="83">
        <v>1297.7679948373896</v>
      </c>
      <c r="X114" s="83">
        <v>1360.5846831141107</v>
      </c>
      <c r="Y114" s="100">
        <v>1400</v>
      </c>
    </row>
    <row r="115" spans="1:86" s="75" customFormat="1" x14ac:dyDescent="0.25">
      <c r="A115" s="101" t="s">
        <v>180</v>
      </c>
      <c r="B115" s="31" t="s">
        <v>181</v>
      </c>
      <c r="C115" s="31" t="s">
        <v>182</v>
      </c>
      <c r="D115" s="31" t="s">
        <v>183</v>
      </c>
      <c r="E115" s="31" t="s">
        <v>184</v>
      </c>
      <c r="F115" s="129">
        <v>2015</v>
      </c>
      <c r="G115" s="31"/>
      <c r="H115" s="102">
        <v>56000</v>
      </c>
      <c r="I115" s="31"/>
      <c r="J115" s="31" t="s">
        <v>200</v>
      </c>
      <c r="K115" s="31" t="s">
        <v>68</v>
      </c>
      <c r="L115" s="31"/>
      <c r="M115" s="31"/>
      <c r="N115" s="31"/>
      <c r="O115" s="31"/>
      <c r="P115" s="31"/>
      <c r="Q115" s="102"/>
      <c r="R115" s="102"/>
      <c r="S115" s="102"/>
      <c r="T115" s="130">
        <v>56000</v>
      </c>
      <c r="U115" s="102">
        <v>56000</v>
      </c>
      <c r="V115" s="102">
        <v>56000</v>
      </c>
      <c r="W115" s="102">
        <v>56000</v>
      </c>
      <c r="X115" s="102">
        <v>56000</v>
      </c>
      <c r="Y115" s="103">
        <v>56000</v>
      </c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</row>
    <row r="116" spans="1:86" s="75" customFormat="1" x14ac:dyDescent="0.25">
      <c r="A116" s="99" t="s">
        <v>180</v>
      </c>
      <c r="B116" s="82" t="s">
        <v>181</v>
      </c>
      <c r="C116" s="82" t="s">
        <v>182</v>
      </c>
      <c r="D116" s="82" t="s">
        <v>183</v>
      </c>
      <c r="E116" s="82" t="s">
        <v>184</v>
      </c>
      <c r="F116" s="82">
        <v>2016</v>
      </c>
      <c r="G116" s="82"/>
      <c r="H116" s="83">
        <v>56000</v>
      </c>
      <c r="I116" s="82"/>
      <c r="J116" s="82"/>
      <c r="K116" s="82" t="s">
        <v>68</v>
      </c>
      <c r="L116" s="82"/>
      <c r="M116" s="82"/>
      <c r="N116" s="82"/>
      <c r="O116" s="82"/>
      <c r="P116" s="82"/>
      <c r="Q116" s="83"/>
      <c r="R116" s="83"/>
      <c r="S116" s="83"/>
      <c r="T116" s="83"/>
      <c r="U116" s="83">
        <v>56000</v>
      </c>
      <c r="V116" s="83">
        <v>56000</v>
      </c>
      <c r="W116" s="83">
        <v>56000</v>
      </c>
      <c r="X116" s="83">
        <v>56000</v>
      </c>
      <c r="Y116" s="100">
        <v>56000</v>
      </c>
    </row>
    <row r="117" spans="1:86" s="75" customFormat="1" x14ac:dyDescent="0.25">
      <c r="A117" s="101" t="s">
        <v>185</v>
      </c>
      <c r="B117" s="31" t="s">
        <v>181</v>
      </c>
      <c r="C117" s="31" t="s">
        <v>186</v>
      </c>
      <c r="D117" s="31" t="s">
        <v>139</v>
      </c>
      <c r="E117" s="31" t="s">
        <v>187</v>
      </c>
      <c r="F117" s="129">
        <v>2035</v>
      </c>
      <c r="G117" s="31"/>
      <c r="H117" s="102">
        <v>56000</v>
      </c>
      <c r="I117" s="31"/>
      <c r="J117" s="31" t="s">
        <v>200</v>
      </c>
      <c r="K117" s="31" t="s">
        <v>68</v>
      </c>
      <c r="L117" s="31"/>
      <c r="M117" s="31"/>
      <c r="N117" s="31"/>
      <c r="O117" s="31"/>
      <c r="P117" s="31"/>
      <c r="Q117" s="102"/>
      <c r="R117" s="102"/>
      <c r="S117" s="102"/>
      <c r="T117" s="102"/>
      <c r="U117" s="146" t="s">
        <v>199</v>
      </c>
      <c r="V117" s="146" t="s">
        <v>199</v>
      </c>
      <c r="W117" s="146" t="s">
        <v>199</v>
      </c>
      <c r="X117" s="102">
        <v>56000</v>
      </c>
      <c r="Y117" s="103">
        <v>56000</v>
      </c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</row>
    <row r="118" spans="1:86" s="75" customFormat="1" x14ac:dyDescent="0.25">
      <c r="A118" s="99" t="s">
        <v>185</v>
      </c>
      <c r="B118" s="82" t="s">
        <v>181</v>
      </c>
      <c r="C118" s="82" t="s">
        <v>186</v>
      </c>
      <c r="D118" s="82" t="s">
        <v>139</v>
      </c>
      <c r="E118" s="82" t="s">
        <v>187</v>
      </c>
      <c r="F118" s="82">
        <v>2018</v>
      </c>
      <c r="G118" s="82"/>
      <c r="H118" s="83">
        <v>56000</v>
      </c>
      <c r="I118" s="82"/>
      <c r="J118" s="82"/>
      <c r="K118" s="82" t="s">
        <v>68</v>
      </c>
      <c r="L118" s="82"/>
      <c r="M118" s="82"/>
      <c r="N118" s="82"/>
      <c r="O118" s="82"/>
      <c r="P118" s="82"/>
      <c r="Q118" s="83"/>
      <c r="R118" s="83"/>
      <c r="S118" s="83"/>
      <c r="T118" s="83"/>
      <c r="U118" s="83">
        <v>56000</v>
      </c>
      <c r="V118" s="83">
        <v>56000</v>
      </c>
      <c r="W118" s="83">
        <v>56000</v>
      </c>
      <c r="X118" s="83">
        <v>56000</v>
      </c>
      <c r="Y118" s="100">
        <v>56000</v>
      </c>
    </row>
    <row r="119" spans="1:86" s="75" customFormat="1" x14ac:dyDescent="0.25">
      <c r="A119" s="101" t="s">
        <v>188</v>
      </c>
      <c r="B119" s="31" t="s">
        <v>181</v>
      </c>
      <c r="C119" s="31" t="s">
        <v>205</v>
      </c>
      <c r="D119" s="31" t="s">
        <v>121</v>
      </c>
      <c r="E119" s="31" t="s">
        <v>187</v>
      </c>
      <c r="F119" s="31">
        <v>2025</v>
      </c>
      <c r="G119" s="31"/>
      <c r="H119" s="102">
        <v>28000</v>
      </c>
      <c r="I119" s="31"/>
      <c r="J119" s="31" t="s">
        <v>200</v>
      </c>
      <c r="K119" s="31" t="s">
        <v>68</v>
      </c>
      <c r="L119" s="31"/>
      <c r="M119" s="31"/>
      <c r="N119" s="31" t="s">
        <v>201</v>
      </c>
      <c r="O119" s="31"/>
      <c r="P119" s="31"/>
      <c r="Q119" s="102"/>
      <c r="R119" s="102"/>
      <c r="S119" s="102"/>
      <c r="T119" s="102"/>
      <c r="U119" s="31"/>
      <c r="V119" s="102">
        <v>28000</v>
      </c>
      <c r="W119" s="102">
        <v>28000</v>
      </c>
      <c r="X119" s="102">
        <v>28000</v>
      </c>
      <c r="Y119" s="103">
        <v>28000</v>
      </c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</row>
    <row r="120" spans="1:86" s="75" customFormat="1" x14ac:dyDescent="0.25">
      <c r="A120" s="99" t="s">
        <v>188</v>
      </c>
      <c r="B120" s="82" t="s">
        <v>181</v>
      </c>
      <c r="C120" s="82" t="s">
        <v>256</v>
      </c>
      <c r="D120" s="82" t="s">
        <v>139</v>
      </c>
      <c r="E120" s="82" t="s">
        <v>187</v>
      </c>
      <c r="F120" s="82">
        <v>2025</v>
      </c>
      <c r="G120" s="82"/>
      <c r="H120" s="83">
        <v>28000</v>
      </c>
      <c r="I120" s="82"/>
      <c r="J120" s="82"/>
      <c r="K120" s="82" t="s">
        <v>68</v>
      </c>
      <c r="L120" s="82"/>
      <c r="M120" s="82"/>
      <c r="N120" s="82"/>
      <c r="O120" s="82"/>
      <c r="P120" s="82"/>
      <c r="Q120" s="83"/>
      <c r="R120" s="83"/>
      <c r="S120" s="83"/>
      <c r="T120" s="83"/>
      <c r="U120" s="83">
        <v>28000</v>
      </c>
      <c r="V120" s="83">
        <v>28000</v>
      </c>
      <c r="W120" s="83">
        <v>28000</v>
      </c>
      <c r="X120" s="83">
        <v>28000</v>
      </c>
      <c r="Y120" s="100">
        <v>28000</v>
      </c>
    </row>
    <row r="121" spans="1:86" s="75" customFormat="1" x14ac:dyDescent="0.25">
      <c r="A121" s="95" t="s">
        <v>130</v>
      </c>
      <c r="B121" s="96" t="s">
        <v>60</v>
      </c>
      <c r="C121" s="96" t="s">
        <v>103</v>
      </c>
      <c r="D121" s="96" t="s">
        <v>121</v>
      </c>
      <c r="E121" s="96" t="s">
        <v>63</v>
      </c>
      <c r="F121" s="96">
        <v>2015</v>
      </c>
      <c r="G121" s="96"/>
      <c r="H121" s="97">
        <v>3000</v>
      </c>
      <c r="I121" s="96"/>
      <c r="J121" s="96" t="s">
        <v>67</v>
      </c>
      <c r="K121" s="96" t="s">
        <v>68</v>
      </c>
      <c r="L121" s="96"/>
      <c r="M121" s="96"/>
      <c r="N121" s="96"/>
      <c r="O121" s="96"/>
      <c r="P121" s="96"/>
      <c r="Q121" s="97"/>
      <c r="R121" s="97"/>
      <c r="S121" s="97"/>
      <c r="T121" s="97"/>
      <c r="U121" s="97"/>
      <c r="V121" s="97"/>
      <c r="W121" s="97"/>
      <c r="X121" s="97"/>
      <c r="Y121" s="98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</row>
    <row r="122" spans="1:86" s="75" customFormat="1" x14ac:dyDescent="0.25">
      <c r="A122" s="99" t="s">
        <v>130</v>
      </c>
      <c r="B122" s="82" t="s">
        <v>60</v>
      </c>
      <c r="C122" s="82" t="s">
        <v>103</v>
      </c>
      <c r="D122" s="82" t="s">
        <v>121</v>
      </c>
      <c r="E122" s="82" t="s">
        <v>63</v>
      </c>
      <c r="F122" s="82">
        <v>2015</v>
      </c>
      <c r="G122" s="82"/>
      <c r="H122" s="83">
        <v>3000</v>
      </c>
      <c r="I122" s="82"/>
      <c r="J122" s="82" t="s">
        <v>67</v>
      </c>
      <c r="K122" s="82" t="s">
        <v>68</v>
      </c>
      <c r="L122" s="82"/>
      <c r="M122" s="82"/>
      <c r="N122" s="82"/>
      <c r="O122" s="82"/>
      <c r="P122" s="82"/>
      <c r="Q122" s="83"/>
      <c r="R122" s="83"/>
      <c r="S122" s="83"/>
      <c r="T122" s="83"/>
      <c r="U122" s="83"/>
      <c r="V122" s="83"/>
      <c r="W122" s="83"/>
      <c r="X122" s="83"/>
      <c r="Y122" s="100"/>
    </row>
    <row r="123" spans="1:86" s="75" customFormat="1" x14ac:dyDescent="0.25">
      <c r="A123" s="101" t="s">
        <v>178</v>
      </c>
      <c r="B123" s="31" t="s">
        <v>158</v>
      </c>
      <c r="C123" s="31" t="s">
        <v>212</v>
      </c>
      <c r="D123" s="31" t="s">
        <v>121</v>
      </c>
      <c r="E123" s="31" t="s">
        <v>165</v>
      </c>
      <c r="F123" s="31">
        <v>2025</v>
      </c>
      <c r="G123" s="31"/>
      <c r="H123" s="102">
        <v>3900</v>
      </c>
      <c r="I123" s="31"/>
      <c r="J123" s="31" t="s">
        <v>200</v>
      </c>
      <c r="K123" s="31" t="s">
        <v>68</v>
      </c>
      <c r="L123" s="31"/>
      <c r="M123" s="31"/>
      <c r="N123" s="31"/>
      <c r="O123" s="31"/>
      <c r="P123" s="31"/>
      <c r="Q123" s="102"/>
      <c r="R123" s="102"/>
      <c r="S123" s="102"/>
      <c r="T123" s="102"/>
      <c r="U123" s="31"/>
      <c r="V123" s="102">
        <v>1831.05</v>
      </c>
      <c r="W123" s="102">
        <v>2984.0472184482533</v>
      </c>
      <c r="X123" s="102">
        <v>3374.0956080457513</v>
      </c>
      <c r="Y123" s="103">
        <v>3615.2108427612993</v>
      </c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</row>
    <row r="124" spans="1:86" s="75" customFormat="1" x14ac:dyDescent="0.25">
      <c r="A124" s="99" t="s">
        <v>178</v>
      </c>
      <c r="B124" s="82" t="s">
        <v>158</v>
      </c>
      <c r="C124" s="82" t="s">
        <v>254</v>
      </c>
      <c r="D124" s="82" t="s">
        <v>121</v>
      </c>
      <c r="E124" s="82" t="s">
        <v>165</v>
      </c>
      <c r="F124" s="82">
        <v>2020</v>
      </c>
      <c r="G124" s="82"/>
      <c r="H124" s="83">
        <v>3900</v>
      </c>
      <c r="I124" s="82"/>
      <c r="J124" s="82"/>
      <c r="K124" s="82" t="s">
        <v>68</v>
      </c>
      <c r="L124" s="82"/>
      <c r="M124" s="82"/>
      <c r="N124" s="82"/>
      <c r="O124" s="82"/>
      <c r="P124" s="82"/>
      <c r="Q124" s="83"/>
      <c r="R124" s="83"/>
      <c r="S124" s="83"/>
      <c r="T124" s="83"/>
      <c r="U124" s="83">
        <v>1831.05</v>
      </c>
      <c r="V124" s="83">
        <v>2984.0472184482533</v>
      </c>
      <c r="W124" s="83">
        <v>3374.0956080457513</v>
      </c>
      <c r="X124" s="83">
        <v>3615.2108427612993</v>
      </c>
      <c r="Y124" s="100">
        <v>3790.2001886750227</v>
      </c>
    </row>
    <row r="125" spans="1:86" s="75" customFormat="1" x14ac:dyDescent="0.25">
      <c r="A125" s="95" t="s">
        <v>174</v>
      </c>
      <c r="B125" s="96" t="s">
        <v>158</v>
      </c>
      <c r="C125" s="96" t="s">
        <v>175</v>
      </c>
      <c r="D125" s="96" t="s">
        <v>121</v>
      </c>
      <c r="E125" s="96" t="s">
        <v>165</v>
      </c>
      <c r="F125" s="96">
        <v>2015</v>
      </c>
      <c r="G125" s="96"/>
      <c r="H125" s="97">
        <v>150</v>
      </c>
      <c r="I125" s="96"/>
      <c r="J125" s="96"/>
      <c r="K125" s="96" t="s">
        <v>68</v>
      </c>
      <c r="L125" s="96"/>
      <c r="M125" s="96"/>
      <c r="N125" s="96"/>
      <c r="O125" s="96"/>
      <c r="P125" s="96"/>
      <c r="Q125" s="97"/>
      <c r="R125" s="97"/>
      <c r="S125" s="97"/>
      <c r="T125" s="97">
        <v>70.424999999999997</v>
      </c>
      <c r="U125" s="97">
        <v>114.77104686339436</v>
      </c>
      <c r="V125" s="97">
        <v>129.77290800175967</v>
      </c>
      <c r="W125" s="97">
        <v>139.04657087543458</v>
      </c>
      <c r="X125" s="97">
        <v>145.77693033365472</v>
      </c>
      <c r="Y125" s="98">
        <v>150</v>
      </c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</row>
    <row r="126" spans="1:86" s="75" customFormat="1" x14ac:dyDescent="0.25">
      <c r="A126" s="107" t="s">
        <v>174</v>
      </c>
      <c r="B126" s="108" t="s">
        <v>158</v>
      </c>
      <c r="C126" s="108" t="s">
        <v>232</v>
      </c>
      <c r="D126" s="108" t="s">
        <v>121</v>
      </c>
      <c r="E126" s="108" t="s">
        <v>165</v>
      </c>
      <c r="F126" s="108">
        <v>2015</v>
      </c>
      <c r="G126" s="108"/>
      <c r="H126" s="112">
        <v>150</v>
      </c>
      <c r="I126" s="108"/>
      <c r="J126" s="108"/>
      <c r="K126" s="108" t="s">
        <v>68</v>
      </c>
      <c r="L126" s="108"/>
      <c r="M126" s="108"/>
      <c r="N126" s="108"/>
      <c r="O126" s="108"/>
      <c r="P126" s="108"/>
      <c r="Q126" s="112"/>
      <c r="R126" s="112"/>
      <c r="S126" s="112"/>
      <c r="T126" s="112">
        <v>70.424999999999997</v>
      </c>
      <c r="U126" s="112">
        <v>114.77104686339436</v>
      </c>
      <c r="V126" s="112">
        <v>129.77290800175967</v>
      </c>
      <c r="W126" s="112">
        <v>139.04657087543458</v>
      </c>
      <c r="X126" s="112">
        <v>145.77693033365472</v>
      </c>
      <c r="Y126" s="113">
        <v>150</v>
      </c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  <c r="AN126" s="63"/>
      <c r="AO126" s="63"/>
      <c r="AP126" s="63"/>
      <c r="AQ126" s="63"/>
      <c r="AR126" s="63"/>
      <c r="AS126" s="63"/>
      <c r="AT126" s="63"/>
      <c r="AU126" s="63"/>
      <c r="AV126" s="63"/>
      <c r="AW126" s="63"/>
      <c r="AX126" s="63"/>
      <c r="AY126" s="63"/>
      <c r="AZ126" s="63"/>
      <c r="BA126" s="63"/>
      <c r="BB126" s="63"/>
      <c r="BC126" s="63"/>
      <c r="BD126" s="63"/>
      <c r="BE126" s="63"/>
      <c r="BF126" s="63"/>
      <c r="BG126" s="63"/>
      <c r="BH126" s="63"/>
      <c r="BI126" s="63"/>
      <c r="BJ126" s="63"/>
      <c r="BK126" s="63"/>
      <c r="BL126" s="63"/>
      <c r="BM126" s="63"/>
      <c r="BN126" s="63"/>
      <c r="BO126" s="63"/>
      <c r="BP126" s="63"/>
      <c r="BQ126" s="63"/>
      <c r="BR126" s="63"/>
      <c r="BS126" s="63"/>
      <c r="BT126" s="63"/>
      <c r="BU126" s="63"/>
      <c r="BV126" s="63"/>
      <c r="BW126" s="63"/>
      <c r="BX126" s="63"/>
      <c r="BY126" s="63"/>
      <c r="BZ126" s="63"/>
      <c r="CA126" s="63"/>
      <c r="CB126" s="63"/>
      <c r="CC126" s="63"/>
      <c r="CD126" s="63"/>
      <c r="CE126" s="63"/>
      <c r="CF126" s="63"/>
      <c r="CG126" s="63"/>
      <c r="CH126" s="63"/>
    </row>
    <row r="127" spans="1:86" s="75" customFormat="1" x14ac:dyDescent="0.25">
      <c r="A127" s="99" t="s">
        <v>174</v>
      </c>
      <c r="B127" s="82" t="s">
        <v>158</v>
      </c>
      <c r="C127" s="82" t="s">
        <v>175</v>
      </c>
      <c r="D127" s="82" t="s">
        <v>121</v>
      </c>
      <c r="E127" s="82" t="s">
        <v>165</v>
      </c>
      <c r="F127" s="82">
        <v>2015</v>
      </c>
      <c r="G127" s="82"/>
      <c r="H127" s="83">
        <v>150</v>
      </c>
      <c r="I127" s="82"/>
      <c r="J127" s="82"/>
      <c r="K127" s="82" t="s">
        <v>68</v>
      </c>
      <c r="L127" s="82"/>
      <c r="M127" s="82"/>
      <c r="N127" s="82"/>
      <c r="O127" s="82"/>
      <c r="P127" s="82"/>
      <c r="Q127" s="83"/>
      <c r="R127" s="83"/>
      <c r="S127" s="83"/>
      <c r="T127" s="83">
        <v>70.424999999999997</v>
      </c>
      <c r="U127" s="83">
        <v>114.77104686339436</v>
      </c>
      <c r="V127" s="83">
        <v>129.77290800175967</v>
      </c>
      <c r="W127" s="83">
        <v>139.04657087543458</v>
      </c>
      <c r="X127" s="83">
        <v>145.77693033365472</v>
      </c>
      <c r="Y127" s="100">
        <v>150</v>
      </c>
    </row>
    <row r="128" spans="1:86" s="75" customFormat="1" x14ac:dyDescent="0.25">
      <c r="A128" s="101" t="s">
        <v>179</v>
      </c>
      <c r="B128" s="31" t="s">
        <v>158</v>
      </c>
      <c r="C128" s="31" t="s">
        <v>198</v>
      </c>
      <c r="D128" s="31" t="s">
        <v>139</v>
      </c>
      <c r="E128" s="31" t="s">
        <v>165</v>
      </c>
      <c r="F128" s="31">
        <v>2015</v>
      </c>
      <c r="G128" s="31"/>
      <c r="H128" s="76">
        <v>1500</v>
      </c>
      <c r="I128" s="31"/>
      <c r="J128" s="31"/>
      <c r="K128" s="31" t="s">
        <v>68</v>
      </c>
      <c r="L128" s="31"/>
      <c r="M128" s="31"/>
      <c r="N128" s="78">
        <v>18000000</v>
      </c>
      <c r="O128" s="31"/>
      <c r="P128" s="31"/>
      <c r="Q128" s="102"/>
      <c r="R128" s="102"/>
      <c r="S128" s="102"/>
      <c r="T128" s="102">
        <v>234.75</v>
      </c>
      <c r="U128" s="102">
        <v>382.5701562113145</v>
      </c>
      <c r="V128" s="102">
        <v>432.57636000586558</v>
      </c>
      <c r="W128" s="102">
        <v>463.48856958478194</v>
      </c>
      <c r="X128" s="102">
        <v>485.92310111218239</v>
      </c>
      <c r="Y128" s="103">
        <v>500</v>
      </c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</row>
    <row r="129" spans="1:86" s="75" customFormat="1" x14ac:dyDescent="0.25">
      <c r="A129" s="99" t="s">
        <v>179</v>
      </c>
      <c r="B129" s="82" t="s">
        <v>158</v>
      </c>
      <c r="C129" s="82" t="s">
        <v>255</v>
      </c>
      <c r="D129" s="82" t="s">
        <v>139</v>
      </c>
      <c r="E129" s="82" t="s">
        <v>165</v>
      </c>
      <c r="F129" s="82">
        <v>2015</v>
      </c>
      <c r="G129" s="82"/>
      <c r="H129" s="83">
        <v>500</v>
      </c>
      <c r="I129" s="82"/>
      <c r="J129" s="82"/>
      <c r="K129" s="82" t="s">
        <v>68</v>
      </c>
      <c r="L129" s="82"/>
      <c r="M129" s="82"/>
      <c r="N129" s="82"/>
      <c r="O129" s="82"/>
      <c r="P129" s="82"/>
      <c r="Q129" s="83"/>
      <c r="R129" s="83"/>
      <c r="S129" s="83"/>
      <c r="T129" s="83">
        <v>234.75</v>
      </c>
      <c r="U129" s="83">
        <v>382.5701562113145</v>
      </c>
      <c r="V129" s="83">
        <v>432.57636000586558</v>
      </c>
      <c r="W129" s="83">
        <v>463.48856958478194</v>
      </c>
      <c r="X129" s="83">
        <v>485.92310111218239</v>
      </c>
      <c r="Y129" s="100">
        <v>500</v>
      </c>
    </row>
    <row r="130" spans="1:86" s="75" customFormat="1" x14ac:dyDescent="0.25">
      <c r="A130" s="95" t="s">
        <v>108</v>
      </c>
      <c r="B130" s="96" t="s">
        <v>60</v>
      </c>
      <c r="C130" s="96" t="s">
        <v>109</v>
      </c>
      <c r="D130" s="96" t="s">
        <v>62</v>
      </c>
      <c r="E130" s="96" t="s">
        <v>110</v>
      </c>
      <c r="F130" s="96">
        <v>2011</v>
      </c>
      <c r="G130" s="96"/>
      <c r="H130" s="97">
        <v>648</v>
      </c>
      <c r="I130" s="96"/>
      <c r="J130" s="96" t="s">
        <v>67</v>
      </c>
      <c r="K130" s="96" t="s">
        <v>68</v>
      </c>
      <c r="L130" s="96"/>
      <c r="M130" s="96"/>
      <c r="N130" s="96"/>
      <c r="O130" s="96"/>
      <c r="P130" s="96"/>
      <c r="Q130" s="97">
        <v>647.99998474121094</v>
      </c>
      <c r="R130" s="97">
        <v>648</v>
      </c>
      <c r="S130" s="97">
        <v>647.99999237060547</v>
      </c>
      <c r="T130" s="97"/>
      <c r="U130" s="97"/>
      <c r="V130" s="97"/>
      <c r="W130" s="97"/>
      <c r="X130" s="97"/>
      <c r="Y130" s="98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</row>
    <row r="131" spans="1:86" s="75" customFormat="1" x14ac:dyDescent="0.25">
      <c r="A131" s="99" t="s">
        <v>108</v>
      </c>
      <c r="B131" s="82" t="s">
        <v>60</v>
      </c>
      <c r="C131" s="82" t="s">
        <v>109</v>
      </c>
      <c r="D131" s="82" t="s">
        <v>62</v>
      </c>
      <c r="E131" s="82" t="s">
        <v>110</v>
      </c>
      <c r="F131" s="82">
        <v>2011</v>
      </c>
      <c r="G131" s="82"/>
      <c r="H131" s="83">
        <v>648</v>
      </c>
      <c r="I131" s="82"/>
      <c r="J131" s="82" t="s">
        <v>67</v>
      </c>
      <c r="K131" s="82" t="s">
        <v>68</v>
      </c>
      <c r="L131" s="82"/>
      <c r="M131" s="82"/>
      <c r="N131" s="82"/>
      <c r="O131" s="82"/>
      <c r="P131" s="82"/>
      <c r="Q131" s="83">
        <v>647.99998474121094</v>
      </c>
      <c r="R131" s="83">
        <v>648</v>
      </c>
      <c r="S131" s="83">
        <v>647.99999237060547</v>
      </c>
      <c r="T131" s="83"/>
      <c r="U131" s="83"/>
      <c r="V131" s="83"/>
      <c r="W131" s="83"/>
      <c r="X131" s="83"/>
      <c r="Y131" s="100"/>
    </row>
    <row r="132" spans="1:86" s="75" customFormat="1" x14ac:dyDescent="0.25">
      <c r="A132" s="95" t="s">
        <v>122</v>
      </c>
      <c r="B132" s="96" t="s">
        <v>60</v>
      </c>
      <c r="C132" s="96" t="s">
        <v>123</v>
      </c>
      <c r="D132" s="96" t="s">
        <v>121</v>
      </c>
      <c r="E132" s="96" t="s">
        <v>63</v>
      </c>
      <c r="F132" s="96">
        <v>2015</v>
      </c>
      <c r="G132" s="96"/>
      <c r="H132" s="97">
        <v>196</v>
      </c>
      <c r="I132" s="96"/>
      <c r="J132" s="96" t="s">
        <v>67</v>
      </c>
      <c r="K132" s="96" t="s">
        <v>68</v>
      </c>
      <c r="L132" s="96"/>
      <c r="M132" s="96"/>
      <c r="N132" s="96"/>
      <c r="O132" s="96"/>
      <c r="P132" s="96"/>
      <c r="Q132" s="97"/>
      <c r="R132" s="97"/>
      <c r="S132" s="97"/>
      <c r="T132" s="97"/>
      <c r="U132" s="97"/>
      <c r="V132" s="97"/>
      <c r="W132" s="97"/>
      <c r="X132" s="97"/>
      <c r="Y132" s="98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  <c r="BF132" s="37"/>
      <c r="BG132" s="37"/>
      <c r="BH132" s="37"/>
      <c r="BI132" s="37"/>
      <c r="BJ132" s="37"/>
      <c r="BK132" s="37"/>
      <c r="BL132" s="37"/>
      <c r="BM132" s="37"/>
      <c r="BN132" s="37"/>
      <c r="BO132" s="37"/>
      <c r="BP132" s="37"/>
      <c r="BQ132" s="37"/>
      <c r="BR132" s="37"/>
      <c r="BS132" s="37"/>
      <c r="BT132" s="37"/>
      <c r="BU132" s="37"/>
      <c r="BV132" s="37"/>
      <c r="BW132" s="37"/>
      <c r="BX132" s="37"/>
      <c r="BY132" s="37"/>
      <c r="BZ132" s="37"/>
      <c r="CA132" s="37"/>
      <c r="CB132" s="37"/>
      <c r="CC132" s="37"/>
      <c r="CD132" s="37"/>
      <c r="CE132" s="37"/>
      <c r="CF132" s="37"/>
      <c r="CG132" s="37"/>
      <c r="CH132" s="37"/>
    </row>
    <row r="133" spans="1:86" s="75" customFormat="1" x14ac:dyDescent="0.25">
      <c r="A133" s="99" t="s">
        <v>122</v>
      </c>
      <c r="B133" s="82" t="s">
        <v>60</v>
      </c>
      <c r="C133" s="82" t="s">
        <v>123</v>
      </c>
      <c r="D133" s="82" t="s">
        <v>121</v>
      </c>
      <c r="E133" s="82" t="s">
        <v>63</v>
      </c>
      <c r="F133" s="82">
        <v>2015</v>
      </c>
      <c r="G133" s="82"/>
      <c r="H133" s="83">
        <v>196</v>
      </c>
      <c r="I133" s="82"/>
      <c r="J133" s="82" t="s">
        <v>67</v>
      </c>
      <c r="K133" s="82" t="s">
        <v>68</v>
      </c>
      <c r="L133" s="82"/>
      <c r="M133" s="82"/>
      <c r="N133" s="82"/>
      <c r="O133" s="82"/>
      <c r="P133" s="82"/>
      <c r="Q133" s="83"/>
      <c r="R133" s="83"/>
      <c r="S133" s="83"/>
      <c r="T133" s="83"/>
      <c r="U133" s="83"/>
      <c r="V133" s="83"/>
      <c r="W133" s="83"/>
      <c r="X133" s="83"/>
      <c r="Y133" s="100"/>
    </row>
    <row r="134" spans="1:86" s="75" customFormat="1" x14ac:dyDescent="0.25">
      <c r="A134" s="95" t="s">
        <v>140</v>
      </c>
      <c r="B134" s="96" t="s">
        <v>60</v>
      </c>
      <c r="C134" s="96" t="s">
        <v>141</v>
      </c>
      <c r="D134" s="96" t="s">
        <v>139</v>
      </c>
      <c r="E134" s="96" t="s">
        <v>63</v>
      </c>
      <c r="F134" s="96">
        <v>2015</v>
      </c>
      <c r="G134" s="96"/>
      <c r="H134" s="97">
        <v>582</v>
      </c>
      <c r="I134" s="96"/>
      <c r="J134" s="96" t="s">
        <v>67</v>
      </c>
      <c r="K134" s="96" t="s">
        <v>68</v>
      </c>
      <c r="L134" s="96"/>
      <c r="M134" s="96"/>
      <c r="N134" s="96"/>
      <c r="O134" s="96"/>
      <c r="P134" s="96"/>
      <c r="Q134" s="97"/>
      <c r="R134" s="97"/>
      <c r="S134" s="97"/>
      <c r="T134" s="97">
        <v>307.76160000000004</v>
      </c>
      <c r="U134" s="97">
        <v>393.58437011276692</v>
      </c>
      <c r="V134" s="97">
        <v>422.61742651366006</v>
      </c>
      <c r="W134" s="97">
        <v>440.56471817107439</v>
      </c>
      <c r="X134" s="97">
        <v>453.58996243553918</v>
      </c>
      <c r="Y134" s="98">
        <v>463.8198628360758</v>
      </c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K134" s="37"/>
      <c r="BL134" s="37"/>
      <c r="BM134" s="37"/>
      <c r="BN134" s="37"/>
      <c r="BO134" s="37"/>
      <c r="BP134" s="37"/>
      <c r="BQ134" s="37"/>
      <c r="BR134" s="37"/>
      <c r="BS134" s="37"/>
      <c r="BT134" s="37"/>
      <c r="BU134" s="37"/>
      <c r="BV134" s="37"/>
      <c r="BW134" s="37"/>
      <c r="BX134" s="37"/>
      <c r="BY134" s="37"/>
      <c r="BZ134" s="37"/>
      <c r="CA134" s="37"/>
      <c r="CB134" s="37"/>
      <c r="CC134" s="37"/>
      <c r="CD134" s="37"/>
      <c r="CE134" s="37"/>
      <c r="CF134" s="37"/>
      <c r="CG134" s="37"/>
      <c r="CH134" s="37"/>
    </row>
    <row r="135" spans="1:86" s="75" customFormat="1" x14ac:dyDescent="0.25">
      <c r="A135" s="99" t="s">
        <v>140</v>
      </c>
      <c r="B135" s="82" t="s">
        <v>60</v>
      </c>
      <c r="C135" s="82" t="s">
        <v>141</v>
      </c>
      <c r="D135" s="82" t="s">
        <v>139</v>
      </c>
      <c r="E135" s="82" t="s">
        <v>63</v>
      </c>
      <c r="F135" s="82">
        <v>2015</v>
      </c>
      <c r="G135" s="82"/>
      <c r="H135" s="83">
        <v>582</v>
      </c>
      <c r="I135" s="82"/>
      <c r="J135" s="82" t="s">
        <v>67</v>
      </c>
      <c r="K135" s="82" t="s">
        <v>68</v>
      </c>
      <c r="L135" s="82"/>
      <c r="M135" s="82"/>
      <c r="N135" s="82"/>
      <c r="O135" s="82"/>
      <c r="P135" s="82"/>
      <c r="Q135" s="83"/>
      <c r="R135" s="83"/>
      <c r="S135" s="83"/>
      <c r="T135" s="83">
        <v>307.76160000000004</v>
      </c>
      <c r="U135" s="83">
        <v>393.58437011276692</v>
      </c>
      <c r="V135" s="83">
        <v>422.61742651366006</v>
      </c>
      <c r="W135" s="83">
        <v>440.56471817107439</v>
      </c>
      <c r="X135" s="83">
        <v>453.58996243553918</v>
      </c>
      <c r="Y135" s="100">
        <v>463.8198628360758</v>
      </c>
    </row>
    <row r="136" spans="1:86" s="75" customFormat="1" x14ac:dyDescent="0.25">
      <c r="A136" s="95" t="s">
        <v>79</v>
      </c>
      <c r="B136" s="96" t="s">
        <v>60</v>
      </c>
      <c r="C136" s="96" t="s">
        <v>80</v>
      </c>
      <c r="D136" s="96" t="s">
        <v>62</v>
      </c>
      <c r="E136" s="96" t="s">
        <v>63</v>
      </c>
      <c r="F136" s="96">
        <v>2009</v>
      </c>
      <c r="G136" s="96"/>
      <c r="H136" s="97">
        <v>750</v>
      </c>
      <c r="I136" s="96"/>
      <c r="J136" s="96" t="s">
        <v>67</v>
      </c>
      <c r="K136" s="96" t="s">
        <v>68</v>
      </c>
      <c r="L136" s="96"/>
      <c r="M136" s="96"/>
      <c r="N136" s="96"/>
      <c r="O136" s="96"/>
      <c r="P136" s="96"/>
      <c r="Q136" s="97">
        <v>400.90000534057617</v>
      </c>
      <c r="R136" s="97">
        <v>423.60000228881836</v>
      </c>
      <c r="S136" s="97">
        <v>443.79999542236328</v>
      </c>
      <c r="T136" s="97"/>
      <c r="U136" s="97"/>
      <c r="V136" s="97"/>
      <c r="W136" s="97"/>
      <c r="X136" s="97"/>
      <c r="Y136" s="98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K136" s="37"/>
      <c r="BL136" s="37"/>
      <c r="BM136" s="37"/>
      <c r="BN136" s="37"/>
      <c r="BO136" s="37"/>
      <c r="BP136" s="37"/>
      <c r="BQ136" s="37"/>
      <c r="BR136" s="37"/>
      <c r="BS136" s="37"/>
      <c r="BT136" s="37"/>
      <c r="BU136" s="37"/>
      <c r="BV136" s="37"/>
      <c r="BW136" s="37"/>
      <c r="BX136" s="37"/>
      <c r="BY136" s="37"/>
      <c r="BZ136" s="37"/>
      <c r="CA136" s="37"/>
      <c r="CB136" s="37"/>
      <c r="CC136" s="37"/>
      <c r="CD136" s="37"/>
      <c r="CE136" s="37"/>
      <c r="CF136" s="37"/>
      <c r="CG136" s="37"/>
      <c r="CH136" s="37"/>
    </row>
    <row r="137" spans="1:86" s="75" customFormat="1" x14ac:dyDescent="0.25">
      <c r="A137" s="99" t="s">
        <v>79</v>
      </c>
      <c r="B137" s="82" t="s">
        <v>60</v>
      </c>
      <c r="C137" s="82" t="s">
        <v>80</v>
      </c>
      <c r="D137" s="82" t="s">
        <v>62</v>
      </c>
      <c r="E137" s="82" t="s">
        <v>63</v>
      </c>
      <c r="F137" s="82">
        <v>2009</v>
      </c>
      <c r="G137" s="82"/>
      <c r="H137" s="83">
        <v>750</v>
      </c>
      <c r="I137" s="82"/>
      <c r="J137" s="82" t="s">
        <v>67</v>
      </c>
      <c r="K137" s="82" t="s">
        <v>68</v>
      </c>
      <c r="L137" s="82"/>
      <c r="M137" s="82"/>
      <c r="N137" s="82"/>
      <c r="O137" s="82"/>
      <c r="P137" s="82"/>
      <c r="Q137" s="83">
        <v>400.90000534057617</v>
      </c>
      <c r="R137" s="83">
        <v>423.60000228881836</v>
      </c>
      <c r="S137" s="83">
        <v>443.79999542236328</v>
      </c>
      <c r="T137" s="83"/>
      <c r="U137" s="83"/>
      <c r="V137" s="83"/>
      <c r="W137" s="83"/>
      <c r="X137" s="83"/>
      <c r="Y137" s="100"/>
    </row>
    <row r="138" spans="1:86" s="75" customFormat="1" x14ac:dyDescent="0.25">
      <c r="A138" s="95" t="s">
        <v>131</v>
      </c>
      <c r="B138" s="96" t="s">
        <v>60</v>
      </c>
      <c r="C138" s="96" t="s">
        <v>132</v>
      </c>
      <c r="D138" s="96" t="s">
        <v>121</v>
      </c>
      <c r="E138" s="96" t="s">
        <v>63</v>
      </c>
      <c r="F138" s="96">
        <v>2020</v>
      </c>
      <c r="G138" s="96"/>
      <c r="H138" s="97">
        <v>59</v>
      </c>
      <c r="I138" s="96"/>
      <c r="J138" s="96" t="s">
        <v>67</v>
      </c>
      <c r="K138" s="96" t="s">
        <v>68</v>
      </c>
      <c r="L138" s="96"/>
      <c r="M138" s="96"/>
      <c r="N138" s="96"/>
      <c r="O138" s="96"/>
      <c r="P138" s="96"/>
      <c r="Q138" s="97"/>
      <c r="R138" s="97"/>
      <c r="S138" s="97"/>
      <c r="T138" s="97"/>
      <c r="U138" s="97"/>
      <c r="V138" s="97"/>
      <c r="W138" s="97"/>
      <c r="X138" s="97"/>
      <c r="Y138" s="98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  <c r="BF138" s="37"/>
      <c r="BG138" s="37"/>
      <c r="BH138" s="37"/>
      <c r="BI138" s="37"/>
      <c r="BJ138" s="37"/>
      <c r="BK138" s="37"/>
      <c r="BL138" s="37"/>
      <c r="BM138" s="37"/>
      <c r="BN138" s="37"/>
      <c r="BO138" s="37"/>
      <c r="BP138" s="37"/>
      <c r="BQ138" s="37"/>
      <c r="BR138" s="37"/>
      <c r="BS138" s="37"/>
      <c r="BT138" s="37"/>
      <c r="BU138" s="37"/>
      <c r="BV138" s="37"/>
      <c r="BW138" s="37"/>
      <c r="BX138" s="37"/>
      <c r="BY138" s="37"/>
      <c r="BZ138" s="37"/>
      <c r="CA138" s="37"/>
      <c r="CB138" s="37"/>
      <c r="CC138" s="37"/>
      <c r="CD138" s="37"/>
      <c r="CE138" s="37"/>
      <c r="CF138" s="37"/>
      <c r="CG138" s="37"/>
      <c r="CH138" s="37"/>
    </row>
    <row r="139" spans="1:86" s="75" customFormat="1" x14ac:dyDescent="0.25">
      <c r="A139" s="147" t="s">
        <v>131</v>
      </c>
      <c r="B139" s="148" t="s">
        <v>60</v>
      </c>
      <c r="C139" s="148" t="s">
        <v>221</v>
      </c>
      <c r="D139" s="148" t="s">
        <v>183</v>
      </c>
      <c r="E139" s="148" t="s">
        <v>63</v>
      </c>
      <c r="F139" s="148">
        <v>2020</v>
      </c>
      <c r="G139" s="148"/>
      <c r="H139" s="149">
        <f>1095*0.16*1.12</f>
        <v>196.22400000000005</v>
      </c>
      <c r="I139" s="148"/>
      <c r="J139" s="148" t="s">
        <v>67</v>
      </c>
      <c r="K139" s="148" t="s">
        <v>68</v>
      </c>
      <c r="L139" s="148"/>
      <c r="M139" s="148"/>
      <c r="N139" s="150">
        <v>17240000</v>
      </c>
      <c r="O139" s="150">
        <f>ROUND(900000/196,-2)</f>
        <v>4600</v>
      </c>
      <c r="P139" s="148"/>
      <c r="Q139" s="149"/>
      <c r="R139" s="149"/>
      <c r="S139" s="149"/>
      <c r="T139" s="149"/>
      <c r="U139" s="149">
        <v>26</v>
      </c>
      <c r="V139" s="149">
        <v>86</v>
      </c>
      <c r="W139" s="149">
        <v>146</v>
      </c>
      <c r="X139" s="149">
        <v>196</v>
      </c>
      <c r="Y139" s="151">
        <v>196</v>
      </c>
      <c r="Z139" s="57"/>
      <c r="AA139" s="57"/>
      <c r="AB139" s="57"/>
      <c r="AC139" s="57"/>
      <c r="AD139" s="57"/>
      <c r="AE139" s="57"/>
      <c r="AF139" s="57"/>
      <c r="AG139" s="57"/>
      <c r="AH139" s="57"/>
      <c r="AI139" s="57"/>
      <c r="AJ139" s="57"/>
      <c r="AK139" s="57"/>
      <c r="AL139" s="57"/>
      <c r="AM139" s="57"/>
      <c r="AN139" s="57"/>
      <c r="AO139" s="57"/>
      <c r="AP139" s="57"/>
      <c r="AQ139" s="57"/>
      <c r="AR139" s="57"/>
      <c r="AS139" s="57"/>
      <c r="AT139" s="57"/>
      <c r="AU139" s="57"/>
      <c r="AV139" s="57"/>
      <c r="AW139" s="57"/>
      <c r="AX139" s="57"/>
      <c r="AY139" s="57"/>
      <c r="AZ139" s="57"/>
      <c r="BA139" s="57"/>
      <c r="BB139" s="57"/>
      <c r="BC139" s="57"/>
      <c r="BD139" s="57"/>
      <c r="BE139" s="57"/>
      <c r="BF139" s="57"/>
      <c r="BG139" s="57"/>
      <c r="BH139" s="57"/>
      <c r="BI139" s="57"/>
      <c r="BJ139" s="57"/>
      <c r="BK139" s="57"/>
      <c r="BL139" s="57"/>
      <c r="BM139" s="57"/>
      <c r="BN139" s="57"/>
      <c r="BO139" s="57"/>
      <c r="BP139" s="57"/>
      <c r="BQ139" s="57"/>
      <c r="BR139" s="57"/>
      <c r="BS139" s="57"/>
      <c r="BT139" s="57"/>
      <c r="BU139" s="57"/>
      <c r="BV139" s="57"/>
      <c r="BW139" s="57"/>
      <c r="BX139" s="57"/>
      <c r="BY139" s="57"/>
      <c r="BZ139" s="57"/>
      <c r="CA139" s="57"/>
      <c r="CB139" s="57"/>
      <c r="CC139" s="57"/>
      <c r="CD139" s="57"/>
      <c r="CE139" s="57"/>
      <c r="CF139" s="57"/>
      <c r="CG139" s="57"/>
      <c r="CH139" s="57"/>
    </row>
    <row r="140" spans="1:86" s="75" customFormat="1" x14ac:dyDescent="0.25">
      <c r="A140" s="99" t="s">
        <v>131</v>
      </c>
      <c r="B140" s="82" t="s">
        <v>60</v>
      </c>
      <c r="C140" s="82" t="s">
        <v>132</v>
      </c>
      <c r="D140" s="82" t="s">
        <v>121</v>
      </c>
      <c r="E140" s="82" t="s">
        <v>63</v>
      </c>
      <c r="F140" s="82">
        <v>2020</v>
      </c>
      <c r="G140" s="82"/>
      <c r="H140" s="83">
        <v>59</v>
      </c>
      <c r="I140" s="82"/>
      <c r="J140" s="82" t="s">
        <v>67</v>
      </c>
      <c r="K140" s="82" t="s">
        <v>68</v>
      </c>
      <c r="L140" s="82"/>
      <c r="M140" s="82"/>
      <c r="N140" s="82"/>
      <c r="O140" s="82"/>
      <c r="P140" s="82"/>
      <c r="Q140" s="83"/>
      <c r="R140" s="83"/>
      <c r="S140" s="83"/>
      <c r="T140" s="83"/>
      <c r="U140" s="83"/>
      <c r="V140" s="83"/>
      <c r="W140" s="83"/>
      <c r="X140" s="83"/>
      <c r="Y140" s="100"/>
    </row>
    <row r="141" spans="1:86" s="75" customFormat="1" x14ac:dyDescent="0.25">
      <c r="A141" s="95" t="s">
        <v>155</v>
      </c>
      <c r="B141" s="96" t="s">
        <v>60</v>
      </c>
      <c r="C141" s="96" t="s">
        <v>156</v>
      </c>
      <c r="D141" s="96" t="s">
        <v>139</v>
      </c>
      <c r="E141" s="96" t="s">
        <v>63</v>
      </c>
      <c r="F141" s="96">
        <v>2025</v>
      </c>
      <c r="G141" s="96"/>
      <c r="H141" s="97">
        <v>50</v>
      </c>
      <c r="I141" s="96"/>
      <c r="J141" s="96" t="s">
        <v>67</v>
      </c>
      <c r="K141" s="96" t="s">
        <v>68</v>
      </c>
      <c r="L141" s="96"/>
      <c r="M141" s="96"/>
      <c r="N141" s="96"/>
      <c r="O141" s="96"/>
      <c r="P141" s="96"/>
      <c r="Q141" s="97"/>
      <c r="R141" s="97"/>
      <c r="S141" s="97"/>
      <c r="T141" s="97"/>
      <c r="U141" s="97"/>
      <c r="V141" s="97">
        <v>26.44</v>
      </c>
      <c r="W141" s="97">
        <v>33.813090215873451</v>
      </c>
      <c r="X141" s="97">
        <v>36.307339047565293</v>
      </c>
      <c r="Y141" s="98">
        <v>37.849202592016702</v>
      </c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7"/>
      <c r="BL141" s="37"/>
      <c r="BM141" s="37"/>
      <c r="BN141" s="37"/>
      <c r="BO141" s="37"/>
      <c r="BP141" s="37"/>
      <c r="BQ141" s="37"/>
      <c r="BR141" s="37"/>
      <c r="BS141" s="37"/>
      <c r="BT141" s="37"/>
      <c r="BU141" s="37"/>
      <c r="BV141" s="37"/>
      <c r="BW141" s="37"/>
      <c r="BX141" s="37"/>
      <c r="BY141" s="37"/>
      <c r="BZ141" s="37"/>
      <c r="CA141" s="37"/>
      <c r="CB141" s="37"/>
      <c r="CC141" s="37"/>
      <c r="CD141" s="37"/>
      <c r="CE141" s="37"/>
      <c r="CF141" s="37"/>
      <c r="CG141" s="37"/>
      <c r="CH141" s="37"/>
    </row>
    <row r="142" spans="1:86" s="75" customFormat="1" x14ac:dyDescent="0.25">
      <c r="A142" s="114" t="s">
        <v>155</v>
      </c>
      <c r="B142" s="115" t="s">
        <v>60</v>
      </c>
      <c r="C142" s="115" t="s">
        <v>225</v>
      </c>
      <c r="D142" s="115" t="s">
        <v>139</v>
      </c>
      <c r="E142" s="115" t="s">
        <v>63</v>
      </c>
      <c r="F142" s="115">
        <v>2020</v>
      </c>
      <c r="G142" s="115"/>
      <c r="H142" s="116">
        <f>1000*0.16*1.12</f>
        <v>179.20000000000002</v>
      </c>
      <c r="I142" s="115"/>
      <c r="J142" s="115" t="s">
        <v>67</v>
      </c>
      <c r="K142" s="115" t="s">
        <v>224</v>
      </c>
      <c r="L142" s="115"/>
      <c r="M142" s="115"/>
      <c r="N142" s="117">
        <v>7500000</v>
      </c>
      <c r="O142" s="117">
        <f>ROUND(600000/179,-2)</f>
        <v>3400</v>
      </c>
      <c r="P142" s="115"/>
      <c r="Q142" s="116"/>
      <c r="R142" s="116"/>
      <c r="S142" s="116"/>
      <c r="T142" s="116"/>
      <c r="U142" s="116"/>
      <c r="V142" s="116">
        <v>60</v>
      </c>
      <c r="W142" s="116">
        <v>120</v>
      </c>
      <c r="X142" s="116">
        <v>179</v>
      </c>
      <c r="Y142" s="118">
        <v>179</v>
      </c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</row>
    <row r="143" spans="1:86" s="75" customFormat="1" x14ac:dyDescent="0.25">
      <c r="A143" s="99" t="s">
        <v>155</v>
      </c>
      <c r="B143" s="82" t="s">
        <v>60</v>
      </c>
      <c r="C143" s="82" t="s">
        <v>156</v>
      </c>
      <c r="D143" s="82" t="s">
        <v>139</v>
      </c>
      <c r="E143" s="82" t="s">
        <v>63</v>
      </c>
      <c r="F143" s="82">
        <v>2025</v>
      </c>
      <c r="G143" s="82"/>
      <c r="H143" s="83">
        <v>50</v>
      </c>
      <c r="I143" s="82"/>
      <c r="J143" s="82" t="s">
        <v>67</v>
      </c>
      <c r="K143" s="82" t="s">
        <v>68</v>
      </c>
      <c r="L143" s="82"/>
      <c r="M143" s="82"/>
      <c r="N143" s="82"/>
      <c r="O143" s="82"/>
      <c r="P143" s="82"/>
      <c r="Q143" s="83"/>
      <c r="R143" s="83"/>
      <c r="S143" s="83"/>
      <c r="T143" s="83"/>
      <c r="U143" s="83"/>
      <c r="V143" s="83">
        <v>26.44</v>
      </c>
      <c r="W143" s="83">
        <v>33.813090215873451</v>
      </c>
      <c r="X143" s="83">
        <v>36.307339047565293</v>
      </c>
      <c r="Y143" s="100">
        <v>37.849202592016702</v>
      </c>
    </row>
    <row r="144" spans="1:86" s="75" customFormat="1" x14ac:dyDescent="0.25">
      <c r="A144" s="95" t="s">
        <v>92</v>
      </c>
      <c r="B144" s="96" t="s">
        <v>60</v>
      </c>
      <c r="C144" s="96" t="s">
        <v>93</v>
      </c>
      <c r="D144" s="96" t="s">
        <v>62</v>
      </c>
      <c r="E144" s="96" t="s">
        <v>63</v>
      </c>
      <c r="F144" s="96">
        <v>1998</v>
      </c>
      <c r="G144" s="96"/>
      <c r="H144" s="97">
        <v>65</v>
      </c>
      <c r="I144" s="96"/>
      <c r="J144" s="96" t="s">
        <v>67</v>
      </c>
      <c r="K144" s="96" t="s">
        <v>68</v>
      </c>
      <c r="L144" s="96"/>
      <c r="M144" s="96"/>
      <c r="N144" s="96"/>
      <c r="O144" s="96"/>
      <c r="P144" s="96"/>
      <c r="Q144" s="97">
        <v>65</v>
      </c>
      <c r="R144" s="97">
        <v>65</v>
      </c>
      <c r="S144" s="97">
        <v>65</v>
      </c>
      <c r="T144" s="97"/>
      <c r="U144" s="97"/>
      <c r="V144" s="97"/>
      <c r="W144" s="97"/>
      <c r="X144" s="97"/>
      <c r="Y144" s="98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  <c r="BF144" s="37"/>
      <c r="BG144" s="37"/>
      <c r="BH144" s="37"/>
      <c r="BI144" s="37"/>
      <c r="BJ144" s="37"/>
      <c r="BK144" s="37"/>
      <c r="BL144" s="37"/>
      <c r="BM144" s="37"/>
      <c r="BN144" s="37"/>
      <c r="BO144" s="37"/>
      <c r="BP144" s="37"/>
      <c r="BQ144" s="37"/>
      <c r="BR144" s="37"/>
      <c r="BS144" s="37"/>
      <c r="BT144" s="37"/>
      <c r="BU144" s="37"/>
      <c r="BV144" s="37"/>
      <c r="BW144" s="37"/>
      <c r="BX144" s="37"/>
      <c r="BY144" s="37"/>
      <c r="BZ144" s="37"/>
      <c r="CA144" s="37"/>
      <c r="CB144" s="37"/>
      <c r="CC144" s="37"/>
      <c r="CD144" s="37"/>
      <c r="CE144" s="37"/>
      <c r="CF144" s="37"/>
      <c r="CG144" s="37"/>
      <c r="CH144" s="37"/>
    </row>
    <row r="145" spans="1:86" s="75" customFormat="1" x14ac:dyDescent="0.25">
      <c r="A145" s="99" t="s">
        <v>92</v>
      </c>
      <c r="B145" s="82" t="s">
        <v>60</v>
      </c>
      <c r="C145" s="82" t="s">
        <v>93</v>
      </c>
      <c r="D145" s="82" t="s">
        <v>62</v>
      </c>
      <c r="E145" s="82" t="s">
        <v>63</v>
      </c>
      <c r="F145" s="82">
        <v>1998</v>
      </c>
      <c r="G145" s="82"/>
      <c r="H145" s="83">
        <v>65</v>
      </c>
      <c r="I145" s="82"/>
      <c r="J145" s="82" t="s">
        <v>67</v>
      </c>
      <c r="K145" s="82" t="s">
        <v>68</v>
      </c>
      <c r="L145" s="82"/>
      <c r="M145" s="82"/>
      <c r="N145" s="82"/>
      <c r="O145" s="82"/>
      <c r="P145" s="82"/>
      <c r="Q145" s="83">
        <v>65</v>
      </c>
      <c r="R145" s="83">
        <v>65</v>
      </c>
      <c r="S145" s="83">
        <v>65</v>
      </c>
      <c r="T145" s="83"/>
      <c r="U145" s="83"/>
      <c r="V145" s="83"/>
      <c r="W145" s="83"/>
      <c r="X145" s="83"/>
      <c r="Y145" s="100"/>
    </row>
    <row r="146" spans="1:86" s="75" customFormat="1" x14ac:dyDescent="0.25">
      <c r="A146" s="95" t="s">
        <v>101</v>
      </c>
      <c r="B146" s="96" t="s">
        <v>60</v>
      </c>
      <c r="C146" s="96" t="s">
        <v>99</v>
      </c>
      <c r="D146" s="96" t="s">
        <v>62</v>
      </c>
      <c r="E146" s="96" t="s">
        <v>63</v>
      </c>
      <c r="F146" s="96">
        <v>2003</v>
      </c>
      <c r="G146" s="96"/>
      <c r="H146" s="97">
        <v>235</v>
      </c>
      <c r="I146" s="96"/>
      <c r="J146" s="96" t="s">
        <v>67</v>
      </c>
      <c r="K146" s="96" t="s">
        <v>68</v>
      </c>
      <c r="L146" s="96"/>
      <c r="M146" s="96"/>
      <c r="N146" s="96"/>
      <c r="O146" s="96"/>
      <c r="P146" s="96"/>
      <c r="Q146" s="97">
        <v>257.29999577999115</v>
      </c>
      <c r="R146" s="97">
        <v>145.40000081062317</v>
      </c>
      <c r="S146" s="97">
        <v>248.23333287239075</v>
      </c>
      <c r="T146" s="97"/>
      <c r="U146" s="97"/>
      <c r="V146" s="97"/>
      <c r="W146" s="97"/>
      <c r="X146" s="97"/>
      <c r="Y146" s="98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  <c r="BF146" s="37"/>
      <c r="BG146" s="37"/>
      <c r="BH146" s="37"/>
      <c r="BI146" s="37"/>
      <c r="BJ146" s="37"/>
      <c r="BK146" s="37"/>
      <c r="BL146" s="37"/>
      <c r="BM146" s="37"/>
      <c r="BN146" s="37"/>
      <c r="BO146" s="37"/>
      <c r="BP146" s="37"/>
      <c r="BQ146" s="37"/>
      <c r="BR146" s="37"/>
      <c r="BS146" s="37"/>
      <c r="BT146" s="37"/>
      <c r="BU146" s="37"/>
      <c r="BV146" s="37"/>
      <c r="BW146" s="37"/>
      <c r="BX146" s="37"/>
      <c r="BY146" s="37"/>
      <c r="BZ146" s="37"/>
      <c r="CA146" s="37"/>
      <c r="CB146" s="37"/>
      <c r="CC146" s="37"/>
      <c r="CD146" s="37"/>
      <c r="CE146" s="37"/>
      <c r="CF146" s="37"/>
      <c r="CG146" s="37"/>
      <c r="CH146" s="37"/>
    </row>
    <row r="147" spans="1:86" s="75" customFormat="1" x14ac:dyDescent="0.25">
      <c r="A147" s="99" t="s">
        <v>101</v>
      </c>
      <c r="B147" s="82" t="s">
        <v>60</v>
      </c>
      <c r="C147" s="82" t="s">
        <v>99</v>
      </c>
      <c r="D147" s="82" t="s">
        <v>62</v>
      </c>
      <c r="E147" s="82" t="s">
        <v>63</v>
      </c>
      <c r="F147" s="82">
        <v>2003</v>
      </c>
      <c r="G147" s="82"/>
      <c r="H147" s="83">
        <v>235</v>
      </c>
      <c r="I147" s="82"/>
      <c r="J147" s="82" t="s">
        <v>67</v>
      </c>
      <c r="K147" s="82" t="s">
        <v>68</v>
      </c>
      <c r="L147" s="82"/>
      <c r="M147" s="82"/>
      <c r="N147" s="82"/>
      <c r="O147" s="82"/>
      <c r="P147" s="82"/>
      <c r="Q147" s="83">
        <v>257.29999577999115</v>
      </c>
      <c r="R147" s="83">
        <v>145.40000081062317</v>
      </c>
      <c r="S147" s="83">
        <v>248.23333287239075</v>
      </c>
      <c r="T147" s="83"/>
      <c r="U147" s="83"/>
      <c r="V147" s="83"/>
      <c r="W147" s="83"/>
      <c r="X147" s="83"/>
      <c r="Y147" s="100"/>
    </row>
    <row r="148" spans="1:86" s="75" customFormat="1" x14ac:dyDescent="0.25">
      <c r="A148" s="101" t="s">
        <v>133</v>
      </c>
      <c r="B148" s="31" t="s">
        <v>60</v>
      </c>
      <c r="C148" s="31" t="s">
        <v>216</v>
      </c>
      <c r="D148" s="31" t="s">
        <v>134</v>
      </c>
      <c r="E148" s="31" t="s">
        <v>63</v>
      </c>
      <c r="F148" s="31">
        <v>2015</v>
      </c>
      <c r="G148" s="31"/>
      <c r="H148" s="102">
        <v>3314</v>
      </c>
      <c r="I148" s="31"/>
      <c r="J148" s="31" t="s">
        <v>67</v>
      </c>
      <c r="K148" s="31" t="s">
        <v>68</v>
      </c>
      <c r="L148" s="31"/>
      <c r="M148" s="31"/>
      <c r="N148" s="102">
        <v>29500000</v>
      </c>
      <c r="O148" s="31" t="s">
        <v>197</v>
      </c>
      <c r="P148" s="31"/>
      <c r="Q148" s="102">
        <v>0</v>
      </c>
      <c r="R148" s="102">
        <v>0</v>
      </c>
      <c r="S148" s="102">
        <v>0</v>
      </c>
      <c r="T148" s="102">
        <v>0</v>
      </c>
      <c r="U148" s="102">
        <v>3314</v>
      </c>
      <c r="V148" s="102">
        <v>3314</v>
      </c>
      <c r="W148" s="102">
        <v>3314</v>
      </c>
      <c r="X148" s="102">
        <v>3314</v>
      </c>
      <c r="Y148" s="103">
        <v>3314</v>
      </c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  <c r="BF148" s="37"/>
      <c r="BG148" s="37"/>
      <c r="BH148" s="37"/>
      <c r="BI148" s="37"/>
      <c r="BJ148" s="37"/>
      <c r="BK148" s="37"/>
      <c r="BL148" s="37"/>
      <c r="BM148" s="37"/>
      <c r="BN148" s="37"/>
      <c r="BO148" s="37"/>
      <c r="BP148" s="37"/>
      <c r="BQ148" s="37"/>
      <c r="BR148" s="37"/>
      <c r="BS148" s="37"/>
      <c r="BT148" s="37"/>
      <c r="BU148" s="37"/>
      <c r="BV148" s="37"/>
      <c r="BW148" s="37"/>
      <c r="BX148" s="37"/>
      <c r="BY148" s="37"/>
      <c r="BZ148" s="37"/>
      <c r="CA148" s="37"/>
      <c r="CB148" s="37"/>
      <c r="CC148" s="37"/>
      <c r="CD148" s="37"/>
      <c r="CE148" s="37"/>
      <c r="CF148" s="37"/>
      <c r="CG148" s="37"/>
      <c r="CH148" s="37"/>
    </row>
    <row r="149" spans="1:86" s="75" customFormat="1" x14ac:dyDescent="0.25">
      <c r="A149" s="99" t="s">
        <v>133</v>
      </c>
      <c r="B149" s="82" t="s">
        <v>60</v>
      </c>
      <c r="C149" s="82" t="s">
        <v>241</v>
      </c>
      <c r="D149" s="82" t="s">
        <v>134</v>
      </c>
      <c r="E149" s="82" t="s">
        <v>63</v>
      </c>
      <c r="F149" s="82">
        <v>2015</v>
      </c>
      <c r="G149" s="82"/>
      <c r="H149" s="83">
        <v>1534</v>
      </c>
      <c r="I149" s="82"/>
      <c r="J149" s="82" t="s">
        <v>67</v>
      </c>
      <c r="K149" s="82" t="s">
        <v>68</v>
      </c>
      <c r="L149" s="82"/>
      <c r="M149" s="82"/>
      <c r="N149" s="82"/>
      <c r="O149" s="82"/>
      <c r="P149" s="82"/>
      <c r="Q149" s="83"/>
      <c r="R149" s="83"/>
      <c r="S149" s="83"/>
      <c r="T149" s="83"/>
      <c r="U149" s="83"/>
      <c r="V149" s="83"/>
      <c r="W149" s="83"/>
      <c r="X149" s="83"/>
      <c r="Y149" s="100"/>
    </row>
    <row r="150" spans="1:86" s="75" customFormat="1" x14ac:dyDescent="0.25">
      <c r="A150" s="101" t="s">
        <v>170</v>
      </c>
      <c r="B150" s="31" t="s">
        <v>158</v>
      </c>
      <c r="C150" s="31" t="s">
        <v>171</v>
      </c>
      <c r="D150" s="31" t="s">
        <v>121</v>
      </c>
      <c r="E150" s="31" t="s">
        <v>165</v>
      </c>
      <c r="F150" s="31">
        <v>2025</v>
      </c>
      <c r="G150" s="31"/>
      <c r="H150" s="102">
        <v>5600</v>
      </c>
      <c r="I150" s="31"/>
      <c r="J150" s="31"/>
      <c r="K150" s="31" t="s">
        <v>68</v>
      </c>
      <c r="L150" s="31"/>
      <c r="M150" s="31"/>
      <c r="N150" s="31"/>
      <c r="O150" s="31"/>
      <c r="P150" s="31"/>
      <c r="Q150" s="102"/>
      <c r="R150" s="102"/>
      <c r="S150" s="102"/>
      <c r="T150" s="102"/>
      <c r="U150" s="102"/>
      <c r="V150" s="102">
        <v>4756.7886259264978</v>
      </c>
      <c r="W150" s="102">
        <v>5131.4383858184419</v>
      </c>
      <c r="X150" s="102">
        <v>5397.2566207638874</v>
      </c>
      <c r="Y150" s="103">
        <v>5600</v>
      </c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  <c r="BF150" s="37"/>
      <c r="BG150" s="37"/>
      <c r="BH150" s="37"/>
      <c r="BI150" s="37"/>
      <c r="BJ150" s="37"/>
      <c r="BK150" s="37"/>
      <c r="BL150" s="37"/>
      <c r="BM150" s="37"/>
      <c r="BN150" s="37"/>
      <c r="BO150" s="37"/>
      <c r="BP150" s="37"/>
      <c r="BQ150" s="37"/>
      <c r="BR150" s="37"/>
      <c r="BS150" s="37"/>
      <c r="BT150" s="37"/>
      <c r="BU150" s="37"/>
      <c r="BV150" s="37"/>
      <c r="BW150" s="37"/>
      <c r="BX150" s="37"/>
      <c r="BY150" s="37"/>
      <c r="BZ150" s="37"/>
      <c r="CA150" s="37"/>
      <c r="CB150" s="37"/>
      <c r="CC150" s="37"/>
      <c r="CD150" s="37"/>
      <c r="CE150" s="37"/>
      <c r="CF150" s="37"/>
      <c r="CG150" s="37"/>
      <c r="CH150" s="37"/>
    </row>
    <row r="151" spans="1:86" s="75" customFormat="1" x14ac:dyDescent="0.25">
      <c r="A151" s="99" t="s">
        <v>170</v>
      </c>
      <c r="B151" s="82" t="s">
        <v>158</v>
      </c>
      <c r="C151" s="82" t="s">
        <v>171</v>
      </c>
      <c r="D151" s="82" t="s">
        <v>121</v>
      </c>
      <c r="E151" s="82" t="s">
        <v>165</v>
      </c>
      <c r="F151" s="82">
        <v>2016</v>
      </c>
      <c r="G151" s="82"/>
      <c r="H151" s="83">
        <v>5600</v>
      </c>
      <c r="I151" s="82"/>
      <c r="J151" s="82"/>
      <c r="K151" s="82" t="s">
        <v>68</v>
      </c>
      <c r="L151" s="82"/>
      <c r="M151" s="82"/>
      <c r="N151" s="82"/>
      <c r="O151" s="82"/>
      <c r="P151" s="82"/>
      <c r="Q151" s="83"/>
      <c r="R151" s="83"/>
      <c r="S151" s="83"/>
      <c r="T151" s="83"/>
      <c r="U151" s="83">
        <v>4116.3206310891082</v>
      </c>
      <c r="V151" s="83">
        <v>4756.7886259264978</v>
      </c>
      <c r="W151" s="83">
        <v>5131.4383858184419</v>
      </c>
      <c r="X151" s="83">
        <v>5397.2566207638874</v>
      </c>
      <c r="Y151" s="100">
        <v>5600</v>
      </c>
    </row>
    <row r="152" spans="1:86" s="75" customFormat="1" x14ac:dyDescent="0.25">
      <c r="A152" s="101" t="s">
        <v>260</v>
      </c>
      <c r="B152" s="31" t="s">
        <v>60</v>
      </c>
      <c r="C152" s="31" t="s">
        <v>193</v>
      </c>
      <c r="D152" s="31" t="s">
        <v>183</v>
      </c>
      <c r="E152" s="31" t="s">
        <v>70</v>
      </c>
      <c r="F152" s="31">
        <v>2017</v>
      </c>
      <c r="G152" s="31">
        <v>2029</v>
      </c>
      <c r="H152" s="102"/>
      <c r="I152" s="31"/>
      <c r="J152" s="31" t="s">
        <v>67</v>
      </c>
      <c r="K152" s="31" t="s">
        <v>100</v>
      </c>
      <c r="L152" s="31"/>
      <c r="M152" s="31"/>
      <c r="N152" s="128">
        <v>56875000</v>
      </c>
      <c r="O152" s="31"/>
      <c r="P152" s="31"/>
      <c r="Q152" s="102">
        <v>0</v>
      </c>
      <c r="R152" s="102">
        <v>0</v>
      </c>
      <c r="S152" s="102">
        <v>0</v>
      </c>
      <c r="T152" s="102">
        <v>945</v>
      </c>
      <c r="U152" s="102">
        <v>2350</v>
      </c>
      <c r="V152" s="102">
        <v>3000</v>
      </c>
      <c r="W152" s="102">
        <v>3750</v>
      </c>
      <c r="X152" s="102">
        <v>3750</v>
      </c>
      <c r="Y152" s="103">
        <v>3750</v>
      </c>
      <c r="Z152" s="50"/>
      <c r="AA152" s="40"/>
      <c r="AB152" s="50"/>
      <c r="AC152" s="50"/>
      <c r="AD152" s="50"/>
      <c r="AE152" s="50"/>
      <c r="AF152" s="50"/>
      <c r="AG152" s="50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  <c r="BF152" s="37"/>
      <c r="BG152" s="37"/>
      <c r="BH152" s="37"/>
      <c r="BI152" s="37"/>
      <c r="BJ152" s="37"/>
      <c r="BK152" s="37"/>
      <c r="BL152" s="37"/>
      <c r="BM152" s="37"/>
      <c r="BN152" s="37"/>
      <c r="BO152" s="37"/>
      <c r="BP152" s="37"/>
      <c r="BQ152" s="37"/>
      <c r="BR152" s="37"/>
      <c r="BS152" s="37"/>
      <c r="BT152" s="37"/>
      <c r="BU152" s="37"/>
      <c r="BV152" s="37"/>
      <c r="BW152" s="37"/>
      <c r="BX152" s="37"/>
      <c r="BY152" s="37"/>
      <c r="BZ152" s="37"/>
      <c r="CA152" s="37"/>
      <c r="CB152" s="37"/>
      <c r="CC152" s="37"/>
      <c r="CD152" s="37"/>
      <c r="CE152" s="37"/>
      <c r="CF152" s="37"/>
      <c r="CG152" s="37"/>
      <c r="CH152" s="37"/>
    </row>
    <row r="153" spans="1:86" s="75" customFormat="1" x14ac:dyDescent="0.25">
      <c r="A153" s="101" t="s">
        <v>260</v>
      </c>
      <c r="B153" s="31" t="s">
        <v>60</v>
      </c>
      <c r="C153" s="31" t="s">
        <v>192</v>
      </c>
      <c r="D153" s="31" t="s">
        <v>134</v>
      </c>
      <c r="E153" s="31" t="s">
        <v>63</v>
      </c>
      <c r="F153" s="31">
        <v>2019</v>
      </c>
      <c r="G153" s="31"/>
      <c r="H153" s="102"/>
      <c r="I153" s="31"/>
      <c r="J153" s="31" t="s">
        <v>67</v>
      </c>
      <c r="K153" s="31" t="s">
        <v>191</v>
      </c>
      <c r="L153" s="31"/>
      <c r="M153" s="31"/>
      <c r="N153" s="128">
        <f>126300000</f>
        <v>126300000</v>
      </c>
      <c r="O153" s="31"/>
      <c r="P153" s="31"/>
      <c r="Q153" s="102">
        <v>0</v>
      </c>
      <c r="R153" s="102">
        <v>0</v>
      </c>
      <c r="S153" s="102">
        <v>0</v>
      </c>
      <c r="T153" s="102">
        <v>0</v>
      </c>
      <c r="U153" s="102">
        <v>1380</v>
      </c>
      <c r="V153" s="102">
        <v>1750</v>
      </c>
      <c r="W153" s="102">
        <v>0</v>
      </c>
      <c r="X153" s="102">
        <v>0</v>
      </c>
      <c r="Y153" s="103">
        <v>0</v>
      </c>
      <c r="Z153" s="50" t="s">
        <v>194</v>
      </c>
      <c r="AA153" s="50"/>
      <c r="AB153" s="50"/>
      <c r="AC153" s="50"/>
      <c r="AD153" s="50"/>
      <c r="AE153" s="50"/>
      <c r="AF153" s="50"/>
      <c r="AG153" s="50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</row>
    <row r="154" spans="1:86" s="75" customFormat="1" x14ac:dyDescent="0.25">
      <c r="A154" s="101" t="s">
        <v>260</v>
      </c>
      <c r="B154" s="31" t="s">
        <v>60</v>
      </c>
      <c r="C154" s="31" t="s">
        <v>189</v>
      </c>
      <c r="D154" s="31" t="s">
        <v>190</v>
      </c>
      <c r="E154" s="31" t="s">
        <v>63</v>
      </c>
      <c r="F154" s="31">
        <v>2025</v>
      </c>
      <c r="G154" s="31"/>
      <c r="H154" s="102">
        <v>5000</v>
      </c>
      <c r="I154" s="31"/>
      <c r="J154" s="31" t="s">
        <v>64</v>
      </c>
      <c r="K154" s="31" t="s">
        <v>68</v>
      </c>
      <c r="L154" s="31"/>
      <c r="M154" s="31"/>
      <c r="N154" s="128">
        <v>98000000</v>
      </c>
      <c r="O154" s="31"/>
      <c r="P154" s="31"/>
      <c r="Q154" s="102">
        <v>0</v>
      </c>
      <c r="R154" s="102">
        <v>0</v>
      </c>
      <c r="S154" s="102">
        <v>0</v>
      </c>
      <c r="T154" s="102">
        <v>0</v>
      </c>
      <c r="U154" s="102">
        <v>0</v>
      </c>
      <c r="V154" s="102">
        <v>4000</v>
      </c>
      <c r="W154" s="102">
        <v>5000</v>
      </c>
      <c r="X154" s="102">
        <v>5000</v>
      </c>
      <c r="Y154" s="103">
        <v>5000</v>
      </c>
      <c r="Z154" s="40"/>
      <c r="AA154" s="50"/>
      <c r="AB154" s="50"/>
      <c r="AC154" s="50"/>
      <c r="AD154" s="50"/>
      <c r="AE154" s="50"/>
      <c r="AF154" s="50"/>
      <c r="AG154" s="50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  <c r="CF154" s="37"/>
      <c r="CG154" s="37"/>
      <c r="CH154" s="37"/>
    </row>
    <row r="155" spans="1:86" s="75" customFormat="1" x14ac:dyDescent="0.25">
      <c r="A155" s="95" t="s">
        <v>260</v>
      </c>
      <c r="B155" s="152" t="s">
        <v>60</v>
      </c>
      <c r="C155" s="152" t="s">
        <v>206</v>
      </c>
      <c r="D155" s="153" t="s">
        <v>207</v>
      </c>
      <c r="E155" s="152" t="s">
        <v>70</v>
      </c>
      <c r="F155" s="152">
        <v>2023</v>
      </c>
      <c r="G155" s="154"/>
      <c r="H155" s="155">
        <v>92960</v>
      </c>
      <c r="I155" s="154"/>
      <c r="J155" s="154" t="s">
        <v>200</v>
      </c>
      <c r="K155" s="152" t="s">
        <v>68</v>
      </c>
      <c r="L155" s="96"/>
      <c r="M155" s="96"/>
      <c r="N155" s="96"/>
      <c r="O155" s="96"/>
      <c r="P155" s="96"/>
      <c r="Q155" s="97"/>
      <c r="R155" s="97"/>
      <c r="S155" s="97"/>
      <c r="T155" s="156"/>
      <c r="U155" s="156"/>
      <c r="V155" s="155">
        <v>16800</v>
      </c>
      <c r="W155" s="155">
        <v>33600</v>
      </c>
      <c r="X155" s="155">
        <v>92960</v>
      </c>
      <c r="Y155" s="157">
        <v>92960</v>
      </c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37"/>
      <c r="AX155" s="37"/>
      <c r="AY155" s="37">
        <v>0</v>
      </c>
      <c r="AZ155" s="37">
        <v>0</v>
      </c>
      <c r="BA155" s="37">
        <v>0</v>
      </c>
      <c r="BB155" s="37">
        <v>56000</v>
      </c>
      <c r="BC155" s="37">
        <v>56000</v>
      </c>
      <c r="BD155" s="37">
        <v>56000</v>
      </c>
      <c r="BE155" s="37">
        <v>56000</v>
      </c>
      <c r="BF155" s="37">
        <v>56000</v>
      </c>
      <c r="BG155" s="37">
        <v>56000</v>
      </c>
      <c r="BH155" s="37">
        <v>56000</v>
      </c>
      <c r="BI155" s="37">
        <v>56000</v>
      </c>
      <c r="BJ155" s="37">
        <v>56000</v>
      </c>
      <c r="BK155" s="37">
        <v>56000</v>
      </c>
      <c r="BL155" s="37">
        <v>56000</v>
      </c>
      <c r="BM155" s="37">
        <v>56000</v>
      </c>
      <c r="BN155" s="37">
        <v>56000</v>
      </c>
      <c r="BO155" s="37">
        <v>56000</v>
      </c>
      <c r="BP155" s="37">
        <v>56000</v>
      </c>
      <c r="BQ155" s="37">
        <v>56000</v>
      </c>
      <c r="BR155" s="37">
        <v>56000</v>
      </c>
      <c r="BS155" s="37">
        <v>56000</v>
      </c>
      <c r="BT155" s="37">
        <v>56000</v>
      </c>
      <c r="BU155" s="37">
        <v>56000</v>
      </c>
      <c r="BV155" s="37">
        <v>56000</v>
      </c>
      <c r="BW155" s="37">
        <v>56000</v>
      </c>
      <c r="BX155" s="37">
        <v>56000</v>
      </c>
      <c r="BY155" s="37">
        <v>56000</v>
      </c>
      <c r="BZ155" s="37">
        <v>56000</v>
      </c>
      <c r="CA155" s="37">
        <v>56000</v>
      </c>
      <c r="CB155" s="37">
        <v>56000</v>
      </c>
      <c r="CC155" s="37">
        <v>56000</v>
      </c>
      <c r="CD155" s="37">
        <v>56000</v>
      </c>
      <c r="CE155" s="37">
        <v>56000</v>
      </c>
      <c r="CF155" s="37">
        <v>56000</v>
      </c>
      <c r="CG155" s="37">
        <v>56000</v>
      </c>
      <c r="CH155" s="37">
        <v>56000</v>
      </c>
    </row>
    <row r="156" spans="1:86" s="75" customFormat="1" x14ac:dyDescent="0.25">
      <c r="A156" s="158" t="s">
        <v>260</v>
      </c>
      <c r="B156" s="108" t="s">
        <v>60</v>
      </c>
      <c r="C156" s="108" t="s">
        <v>228</v>
      </c>
      <c r="D156" s="108" t="s">
        <v>121</v>
      </c>
      <c r="E156" s="108" t="s">
        <v>63</v>
      </c>
      <c r="F156" s="108">
        <v>2020</v>
      </c>
      <c r="G156" s="108"/>
      <c r="H156" s="112">
        <v>111</v>
      </c>
      <c r="I156" s="108"/>
      <c r="J156" s="108" t="s">
        <v>67</v>
      </c>
      <c r="K156" s="108" t="s">
        <v>68</v>
      </c>
      <c r="L156" s="108"/>
      <c r="M156" s="108"/>
      <c r="N156" s="112">
        <v>2900000</v>
      </c>
      <c r="O156" s="110">
        <v>1500</v>
      </c>
      <c r="P156" s="108" t="s">
        <v>229</v>
      </c>
      <c r="Q156" s="112"/>
      <c r="R156" s="112"/>
      <c r="S156" s="112"/>
      <c r="T156" s="112"/>
      <c r="U156" s="112"/>
      <c r="V156" s="112">
        <v>111</v>
      </c>
      <c r="W156" s="112">
        <v>111</v>
      </c>
      <c r="X156" s="112">
        <v>111</v>
      </c>
      <c r="Y156" s="113">
        <v>111</v>
      </c>
      <c r="Z156" s="63"/>
      <c r="AA156" s="63"/>
      <c r="AB156" s="63"/>
      <c r="AC156" s="63"/>
      <c r="AD156" s="63"/>
      <c r="AE156" s="63"/>
      <c r="AF156" s="63"/>
      <c r="AG156" s="63"/>
      <c r="AH156" s="63"/>
      <c r="AI156" s="63"/>
      <c r="AJ156" s="63"/>
      <c r="AK156" s="63"/>
      <c r="AL156" s="63"/>
      <c r="AM156" s="63"/>
      <c r="AN156" s="63"/>
      <c r="AO156" s="63"/>
      <c r="AP156" s="63"/>
      <c r="AQ156" s="63"/>
      <c r="AR156" s="63"/>
      <c r="AS156" s="63"/>
      <c r="AT156" s="63"/>
      <c r="AU156" s="63"/>
      <c r="AV156" s="63"/>
      <c r="AW156" s="63"/>
      <c r="AX156" s="63"/>
      <c r="AY156" s="63"/>
      <c r="AZ156" s="63"/>
      <c r="BA156" s="63"/>
      <c r="BB156" s="63"/>
      <c r="BC156" s="63"/>
      <c r="BD156" s="63"/>
      <c r="BE156" s="63"/>
      <c r="BF156" s="63"/>
      <c r="BG156" s="63"/>
      <c r="BH156" s="63"/>
      <c r="BI156" s="63"/>
      <c r="BJ156" s="63"/>
      <c r="BK156" s="63"/>
      <c r="BL156" s="63"/>
      <c r="BM156" s="63"/>
      <c r="BN156" s="63"/>
      <c r="BO156" s="63"/>
      <c r="BP156" s="63"/>
      <c r="BQ156" s="63"/>
      <c r="BR156" s="63"/>
      <c r="BS156" s="63"/>
      <c r="BT156" s="63"/>
      <c r="BU156" s="63"/>
      <c r="BV156" s="63"/>
      <c r="BW156" s="63"/>
      <c r="BX156" s="63"/>
      <c r="BY156" s="63"/>
      <c r="BZ156" s="63"/>
      <c r="CA156" s="63"/>
      <c r="CB156" s="63"/>
      <c r="CC156" s="63"/>
      <c r="CD156" s="63"/>
      <c r="CE156" s="63"/>
      <c r="CF156" s="63"/>
      <c r="CG156" s="63"/>
      <c r="CH156" s="63"/>
    </row>
    <row r="157" spans="1:86" s="75" customFormat="1" x14ac:dyDescent="0.25">
      <c r="A157" s="158" t="s">
        <v>260</v>
      </c>
      <c r="B157" s="108" t="s">
        <v>60</v>
      </c>
      <c r="C157" s="108" t="s">
        <v>230</v>
      </c>
      <c r="D157" s="108" t="s">
        <v>139</v>
      </c>
      <c r="E157" s="108" t="s">
        <v>63</v>
      </c>
      <c r="F157" s="108">
        <v>2030</v>
      </c>
      <c r="G157" s="108"/>
      <c r="H157" s="112">
        <v>1100</v>
      </c>
      <c r="I157" s="108"/>
      <c r="J157" s="108" t="s">
        <v>64</v>
      </c>
      <c r="K157" s="108" t="s">
        <v>68</v>
      </c>
      <c r="L157" s="108"/>
      <c r="M157" s="108"/>
      <c r="N157" s="108"/>
      <c r="O157" s="108"/>
      <c r="P157" s="108" t="s">
        <v>231</v>
      </c>
      <c r="Q157" s="112"/>
      <c r="R157" s="112"/>
      <c r="S157" s="112"/>
      <c r="T157" s="112"/>
      <c r="U157" s="112"/>
      <c r="V157" s="112"/>
      <c r="W157" s="112"/>
      <c r="X157" s="112">
        <v>1100</v>
      </c>
      <c r="Y157" s="113">
        <v>1100</v>
      </c>
      <c r="Z157" s="63"/>
      <c r="AA157" s="63"/>
      <c r="AB157" s="63"/>
      <c r="AC157" s="63"/>
      <c r="AD157" s="63"/>
      <c r="AE157" s="63"/>
      <c r="AF157" s="63"/>
      <c r="AG157" s="63"/>
      <c r="AH157" s="63"/>
      <c r="AI157" s="63"/>
      <c r="AJ157" s="63"/>
      <c r="AK157" s="63"/>
      <c r="AL157" s="63"/>
      <c r="AM157" s="63"/>
      <c r="AN157" s="63"/>
      <c r="AO157" s="63"/>
      <c r="AP157" s="63"/>
      <c r="AQ157" s="63"/>
      <c r="AR157" s="63"/>
      <c r="AS157" s="63"/>
      <c r="AT157" s="63"/>
      <c r="AU157" s="63"/>
      <c r="AV157" s="63"/>
      <c r="AW157" s="63"/>
      <c r="AX157" s="63"/>
      <c r="AY157" s="63"/>
      <c r="AZ157" s="63"/>
      <c r="BA157" s="63"/>
      <c r="BB157" s="63"/>
      <c r="BC157" s="63"/>
      <c r="BD157" s="63"/>
      <c r="BE157" s="63"/>
      <c r="BF157" s="63"/>
      <c r="BG157" s="63"/>
      <c r="BH157" s="63"/>
      <c r="BI157" s="63"/>
      <c r="BJ157" s="63"/>
      <c r="BK157" s="63"/>
      <c r="BL157" s="63"/>
      <c r="BM157" s="63"/>
      <c r="BN157" s="63"/>
      <c r="BO157" s="63"/>
      <c r="BP157" s="63"/>
      <c r="BQ157" s="63"/>
      <c r="BR157" s="63"/>
      <c r="BS157" s="63"/>
      <c r="BT157" s="63"/>
      <c r="BU157" s="63"/>
      <c r="BV157" s="63"/>
      <c r="BW157" s="63"/>
      <c r="BX157" s="63"/>
      <c r="BY157" s="63"/>
      <c r="BZ157" s="63"/>
      <c r="CA157" s="63"/>
      <c r="CB157" s="63"/>
      <c r="CC157" s="63"/>
      <c r="CD157" s="63"/>
      <c r="CE157" s="63"/>
      <c r="CF157" s="63"/>
      <c r="CG157" s="63"/>
      <c r="CH157" s="63"/>
    </row>
    <row r="158" spans="1:86" s="75" customFormat="1" x14ac:dyDescent="0.25">
      <c r="A158" s="142" t="s">
        <v>261</v>
      </c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  <c r="W158" s="96"/>
      <c r="X158" s="96"/>
      <c r="Y158" s="159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37"/>
      <c r="BL158" s="37"/>
      <c r="BM158" s="37"/>
      <c r="BN158" s="37"/>
      <c r="BO158" s="37"/>
      <c r="BP158" s="37"/>
      <c r="BQ158" s="37"/>
      <c r="BR158" s="37"/>
      <c r="BS158" s="37"/>
      <c r="BT158" s="37"/>
      <c r="BU158" s="37"/>
      <c r="BV158" s="37"/>
      <c r="BW158" s="37"/>
      <c r="BX158" s="37"/>
      <c r="BY158" s="37"/>
      <c r="BZ158" s="37"/>
      <c r="CA158" s="37"/>
      <c r="CB158" s="37"/>
      <c r="CC158" s="37"/>
      <c r="CD158" s="37"/>
      <c r="CE158" s="37"/>
      <c r="CF158" s="37"/>
      <c r="CG158" s="37"/>
      <c r="CH158" s="37"/>
    </row>
    <row r="159" spans="1:86" x14ac:dyDescent="0.25">
      <c r="A159" s="136" t="s">
        <v>249</v>
      </c>
      <c r="B159" s="137" t="s">
        <v>158</v>
      </c>
      <c r="C159" s="137" t="s">
        <v>250</v>
      </c>
      <c r="D159" s="137" t="s">
        <v>121</v>
      </c>
      <c r="E159" s="137" t="s">
        <v>165</v>
      </c>
      <c r="F159" s="137">
        <v>2018</v>
      </c>
      <c r="G159" s="137"/>
      <c r="H159" s="138">
        <v>1300</v>
      </c>
      <c r="I159" s="137"/>
      <c r="J159" s="137"/>
      <c r="K159" s="137" t="s">
        <v>68</v>
      </c>
      <c r="L159" s="137"/>
      <c r="M159" s="137"/>
      <c r="N159" s="137"/>
      <c r="O159" s="137"/>
      <c r="P159" s="137"/>
      <c r="Q159" s="138"/>
      <c r="R159" s="138"/>
      <c r="S159" s="138"/>
      <c r="T159" s="138"/>
      <c r="U159" s="138">
        <v>846.00233591930953</v>
      </c>
      <c r="V159" s="138">
        <v>1056.3902106903247</v>
      </c>
      <c r="W159" s="138">
        <v>1160.5316371754996</v>
      </c>
      <c r="X159" s="138">
        <v>1230.3347420687271</v>
      </c>
      <c r="Y159" s="139">
        <v>1282.9135093168027</v>
      </c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  <c r="AV159" s="75"/>
      <c r="AW159" s="75"/>
      <c r="AX159" s="75"/>
      <c r="AY159" s="75"/>
      <c r="AZ159" s="75"/>
      <c r="BA159" s="75"/>
      <c r="BB159" s="75"/>
      <c r="BC159" s="75"/>
      <c r="BD159" s="75"/>
      <c r="BE159" s="75"/>
      <c r="BF159" s="75"/>
      <c r="BG159" s="75"/>
      <c r="BH159" s="75"/>
      <c r="BI159" s="75"/>
      <c r="BJ159" s="75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5"/>
      <c r="BY159" s="75"/>
      <c r="BZ159" s="75"/>
      <c r="CA159" s="75"/>
      <c r="CB159" s="75"/>
      <c r="CC159" s="75"/>
      <c r="CD159" s="75"/>
      <c r="CE159" s="75"/>
      <c r="CF159" s="75"/>
      <c r="CG159" s="75"/>
      <c r="CH159" s="75"/>
    </row>
    <row r="160" spans="1:86" x14ac:dyDescent="0.25">
      <c r="A160" s="136" t="s">
        <v>242</v>
      </c>
      <c r="B160" s="137" t="s">
        <v>60</v>
      </c>
      <c r="C160" s="137" t="s">
        <v>243</v>
      </c>
      <c r="D160" s="137" t="s">
        <v>139</v>
      </c>
      <c r="E160" s="137" t="s">
        <v>63</v>
      </c>
      <c r="F160" s="137">
        <v>2015</v>
      </c>
      <c r="G160" s="137"/>
      <c r="H160" s="138">
        <v>3292</v>
      </c>
      <c r="I160" s="137"/>
      <c r="J160" s="137" t="s">
        <v>67</v>
      </c>
      <c r="K160" s="137" t="s">
        <v>68</v>
      </c>
      <c r="L160" s="137"/>
      <c r="M160" s="137"/>
      <c r="N160" s="137"/>
      <c r="O160" s="137"/>
      <c r="P160" s="137"/>
      <c r="Q160" s="138"/>
      <c r="R160" s="138"/>
      <c r="S160" s="138"/>
      <c r="T160" s="138"/>
      <c r="U160" s="138"/>
      <c r="V160" s="138"/>
      <c r="W160" s="138"/>
      <c r="X160" s="138"/>
      <c r="Y160" s="139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  <c r="AN160" s="75"/>
      <c r="AO160" s="75"/>
      <c r="AP160" s="75"/>
      <c r="AQ160" s="75"/>
      <c r="AR160" s="75"/>
      <c r="AS160" s="75"/>
      <c r="AT160" s="75"/>
      <c r="AU160" s="75"/>
      <c r="AV160" s="75"/>
      <c r="AW160" s="75"/>
      <c r="AX160" s="75"/>
      <c r="AY160" s="75"/>
      <c r="AZ160" s="75"/>
      <c r="BA160" s="75"/>
      <c r="BB160" s="75"/>
      <c r="BC160" s="75"/>
      <c r="BD160" s="75"/>
      <c r="BE160" s="75"/>
      <c r="BF160" s="75"/>
      <c r="BG160" s="75"/>
      <c r="BH160" s="75"/>
      <c r="BI160" s="75"/>
      <c r="BJ160" s="75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5"/>
      <c r="BY160" s="75"/>
      <c r="BZ160" s="75"/>
      <c r="CA160" s="75"/>
      <c r="CB160" s="75"/>
      <c r="CC160" s="75"/>
      <c r="CD160" s="75"/>
      <c r="CE160" s="75"/>
      <c r="CF160" s="75"/>
      <c r="CG160" s="75"/>
      <c r="CH160" s="75"/>
    </row>
    <row r="161" spans="1:86" x14ac:dyDescent="0.25">
      <c r="A161" s="136" t="s">
        <v>237</v>
      </c>
      <c r="B161" s="137" t="s">
        <v>60</v>
      </c>
      <c r="C161" s="137" t="s">
        <v>238</v>
      </c>
      <c r="D161" s="137" t="s">
        <v>121</v>
      </c>
      <c r="E161" s="137" t="s">
        <v>63</v>
      </c>
      <c r="F161" s="137">
        <v>2015</v>
      </c>
      <c r="G161" s="137"/>
      <c r="H161" s="138">
        <v>154</v>
      </c>
      <c r="I161" s="137"/>
      <c r="J161" s="137" t="s">
        <v>67</v>
      </c>
      <c r="K161" s="137" t="s">
        <v>68</v>
      </c>
      <c r="L161" s="137"/>
      <c r="M161" s="137"/>
      <c r="N161" s="137"/>
      <c r="O161" s="137"/>
      <c r="P161" s="137"/>
      <c r="Q161" s="138"/>
      <c r="R161" s="138"/>
      <c r="S161" s="138"/>
      <c r="T161" s="138"/>
      <c r="U161" s="138"/>
      <c r="V161" s="138"/>
      <c r="W161" s="138"/>
      <c r="X161" s="138"/>
      <c r="Y161" s="139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  <c r="BE161" s="75"/>
      <c r="BF161" s="75"/>
      <c r="BG161" s="75"/>
      <c r="BH161" s="75"/>
      <c r="BI161" s="75"/>
      <c r="BJ161" s="75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5"/>
      <c r="BZ161" s="75"/>
      <c r="CA161" s="75"/>
      <c r="CB161" s="75"/>
      <c r="CC161" s="75"/>
      <c r="CD161" s="75"/>
      <c r="CE161" s="75"/>
      <c r="CF161" s="75"/>
      <c r="CG161" s="75"/>
      <c r="CH161" s="75"/>
    </row>
    <row r="162" spans="1:86" s="75" customFormat="1" ht="15.75" thickBot="1" x14ac:dyDescent="0.3">
      <c r="A162" s="160" t="s">
        <v>239</v>
      </c>
      <c r="B162" s="161" t="s">
        <v>60</v>
      </c>
      <c r="C162" s="161" t="s">
        <v>240</v>
      </c>
      <c r="D162" s="161" t="s">
        <v>121</v>
      </c>
      <c r="E162" s="161" t="s">
        <v>63</v>
      </c>
      <c r="F162" s="161">
        <v>2020</v>
      </c>
      <c r="G162" s="161"/>
      <c r="H162" s="162">
        <v>15000</v>
      </c>
      <c r="I162" s="161"/>
      <c r="J162" s="161" t="s">
        <v>67</v>
      </c>
      <c r="K162" s="161" t="s">
        <v>68</v>
      </c>
      <c r="L162" s="161"/>
      <c r="M162" s="161"/>
      <c r="N162" s="161"/>
      <c r="O162" s="161"/>
      <c r="P162" s="161"/>
      <c r="Q162" s="162"/>
      <c r="R162" s="162"/>
      <c r="S162" s="162"/>
      <c r="T162" s="162"/>
      <c r="U162" s="162"/>
      <c r="V162" s="162"/>
      <c r="W162" s="162"/>
      <c r="X162" s="162"/>
      <c r="Y162" s="163"/>
    </row>
    <row r="164" spans="1:86" ht="15.75" thickBot="1" x14ac:dyDescent="0.3"/>
    <row r="165" spans="1:86" ht="18.75" x14ac:dyDescent="0.3">
      <c r="A165" s="92" t="s">
        <v>262</v>
      </c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4"/>
    </row>
    <row r="166" spans="1:86" s="96" customFormat="1" x14ac:dyDescent="0.25">
      <c r="A166" s="136" t="s">
        <v>59</v>
      </c>
      <c r="B166" s="137" t="s">
        <v>60</v>
      </c>
      <c r="C166" s="137" t="s">
        <v>61</v>
      </c>
      <c r="D166" s="137" t="s">
        <v>62</v>
      </c>
      <c r="E166" s="137" t="s">
        <v>63</v>
      </c>
      <c r="F166" s="137">
        <v>1997</v>
      </c>
      <c r="G166" s="137"/>
      <c r="H166" s="138">
        <v>1020</v>
      </c>
      <c r="I166" s="137"/>
      <c r="J166" s="137" t="s">
        <v>64</v>
      </c>
      <c r="K166" s="137" t="s">
        <v>65</v>
      </c>
      <c r="L166" s="137"/>
      <c r="M166" s="137"/>
      <c r="N166" s="137"/>
      <c r="O166" s="137"/>
      <c r="P166" s="137"/>
      <c r="Q166" s="138">
        <v>850.29999542236328</v>
      </c>
      <c r="R166" s="138">
        <v>879.5</v>
      </c>
      <c r="S166" s="138">
        <v>839.05333709716797</v>
      </c>
      <c r="T166" s="138"/>
      <c r="U166" s="138"/>
      <c r="V166" s="138"/>
      <c r="W166" s="138"/>
      <c r="X166" s="138"/>
      <c r="Y166" s="139"/>
    </row>
    <row r="167" spans="1:86" s="96" customFormat="1" x14ac:dyDescent="0.25">
      <c r="A167" s="136" t="s">
        <v>66</v>
      </c>
      <c r="B167" s="137" t="s">
        <v>60</v>
      </c>
      <c r="C167" s="137" t="s">
        <v>61</v>
      </c>
      <c r="D167" s="137" t="s">
        <v>62</v>
      </c>
      <c r="E167" s="137" t="s">
        <v>63</v>
      </c>
      <c r="F167" s="137">
        <v>1997</v>
      </c>
      <c r="G167" s="137"/>
      <c r="H167" s="138">
        <v>680</v>
      </c>
      <c r="I167" s="137"/>
      <c r="J167" s="137" t="s">
        <v>67</v>
      </c>
      <c r="K167" s="137" t="s">
        <v>68</v>
      </c>
      <c r="L167" s="137"/>
      <c r="M167" s="137"/>
      <c r="N167" s="137"/>
      <c r="O167" s="137"/>
      <c r="P167" s="137"/>
      <c r="Q167" s="138">
        <v>392.40000057220459</v>
      </c>
      <c r="R167" s="138">
        <v>424.09999847412109</v>
      </c>
      <c r="S167" s="138">
        <v>472.17910671234131</v>
      </c>
      <c r="T167" s="138"/>
      <c r="U167" s="138"/>
      <c r="V167" s="138"/>
      <c r="W167" s="138"/>
      <c r="X167" s="138"/>
      <c r="Y167" s="139"/>
    </row>
    <row r="168" spans="1:86" s="96" customFormat="1" x14ac:dyDescent="0.25">
      <c r="A168" s="136" t="s">
        <v>185</v>
      </c>
      <c r="B168" s="137" t="s">
        <v>181</v>
      </c>
      <c r="C168" s="137" t="s">
        <v>186</v>
      </c>
      <c r="D168" s="137" t="s">
        <v>139</v>
      </c>
      <c r="E168" s="137" t="s">
        <v>187</v>
      </c>
      <c r="F168" s="129">
        <v>2035</v>
      </c>
      <c r="G168" s="137"/>
      <c r="H168" s="138">
        <v>56000</v>
      </c>
      <c r="I168" s="137"/>
      <c r="J168" s="31" t="s">
        <v>200</v>
      </c>
      <c r="K168" s="137" t="s">
        <v>68</v>
      </c>
      <c r="L168" s="137"/>
      <c r="M168" s="137"/>
      <c r="N168" s="137"/>
      <c r="O168" s="137"/>
      <c r="P168" s="137"/>
      <c r="Q168" s="138"/>
      <c r="R168" s="138"/>
      <c r="S168" s="138"/>
      <c r="T168" s="138"/>
      <c r="U168" s="138">
        <v>56000</v>
      </c>
      <c r="V168" s="138">
        <v>56000</v>
      </c>
      <c r="W168" s="138">
        <v>56000</v>
      </c>
      <c r="X168" s="138">
        <v>56000</v>
      </c>
      <c r="Y168" s="139">
        <v>56000</v>
      </c>
    </row>
    <row r="169" spans="1:86" s="96" customFormat="1" x14ac:dyDescent="0.25">
      <c r="A169" s="136" t="s">
        <v>69</v>
      </c>
      <c r="B169" s="137" t="s">
        <v>60</v>
      </c>
      <c r="C169" s="137" t="s">
        <v>233</v>
      </c>
      <c r="D169" s="137" t="s">
        <v>62</v>
      </c>
      <c r="E169" s="137" t="s">
        <v>70</v>
      </c>
      <c r="F169" s="137">
        <v>2005</v>
      </c>
      <c r="G169" s="137">
        <v>2019</v>
      </c>
      <c r="H169" s="138">
        <v>5000</v>
      </c>
      <c r="I169" s="137"/>
      <c r="J169" s="137" t="s">
        <v>67</v>
      </c>
      <c r="K169" s="137" t="s">
        <v>68</v>
      </c>
      <c r="L169" s="137"/>
      <c r="M169" s="137"/>
      <c r="N169" s="102">
        <v>50000000</v>
      </c>
      <c r="O169" s="31" t="s">
        <v>196</v>
      </c>
      <c r="P169" s="137"/>
      <c r="Q169" s="138">
        <v>4027.2999601364136</v>
      </c>
      <c r="R169" s="138">
        <v>3978.80000436306</v>
      </c>
      <c r="S169" s="138">
        <v>4539.6999747753143</v>
      </c>
      <c r="T169" s="102">
        <v>5000</v>
      </c>
      <c r="U169" s="102">
        <v>5000</v>
      </c>
      <c r="V169" s="102">
        <v>5000</v>
      </c>
      <c r="W169" s="102">
        <v>5000</v>
      </c>
      <c r="X169" s="102">
        <v>5000</v>
      </c>
      <c r="Y169" s="103">
        <v>5000</v>
      </c>
    </row>
    <row r="170" spans="1:86" s="96" customFormat="1" x14ac:dyDescent="0.25">
      <c r="A170" s="136" t="s">
        <v>133</v>
      </c>
      <c r="B170" s="137" t="s">
        <v>60</v>
      </c>
      <c r="C170" s="31" t="s">
        <v>216</v>
      </c>
      <c r="D170" s="137" t="s">
        <v>134</v>
      </c>
      <c r="E170" s="137" t="s">
        <v>63</v>
      </c>
      <c r="F170" s="137">
        <v>2015</v>
      </c>
      <c r="G170" s="137"/>
      <c r="H170" s="102">
        <v>3314</v>
      </c>
      <c r="I170" s="137"/>
      <c r="J170" s="137" t="s">
        <v>67</v>
      </c>
      <c r="K170" s="137" t="s">
        <v>68</v>
      </c>
      <c r="L170" s="137"/>
      <c r="M170" s="137"/>
      <c r="N170" s="102">
        <v>29500000</v>
      </c>
      <c r="O170" s="31" t="s">
        <v>197</v>
      </c>
      <c r="P170" s="137"/>
      <c r="Q170" s="138"/>
      <c r="R170" s="138"/>
      <c r="S170" s="138"/>
      <c r="T170" s="138"/>
      <c r="U170" s="102">
        <v>3314</v>
      </c>
      <c r="V170" s="102">
        <v>3314</v>
      </c>
      <c r="W170" s="102">
        <v>3314</v>
      </c>
      <c r="X170" s="102">
        <v>3314</v>
      </c>
      <c r="Y170" s="103">
        <v>3314</v>
      </c>
    </row>
    <row r="171" spans="1:86" s="96" customFormat="1" x14ac:dyDescent="0.25">
      <c r="A171" s="136" t="s">
        <v>180</v>
      </c>
      <c r="B171" s="137" t="s">
        <v>181</v>
      </c>
      <c r="C171" s="137" t="s">
        <v>182</v>
      </c>
      <c r="D171" s="137" t="s">
        <v>183</v>
      </c>
      <c r="E171" s="137" t="s">
        <v>184</v>
      </c>
      <c r="F171" s="129">
        <v>2015</v>
      </c>
      <c r="G171" s="137"/>
      <c r="H171" s="138">
        <v>56000</v>
      </c>
      <c r="I171" s="137"/>
      <c r="J171" s="137"/>
      <c r="K171" s="137" t="s">
        <v>68</v>
      </c>
      <c r="L171" s="137"/>
      <c r="M171" s="137"/>
      <c r="N171" s="137"/>
      <c r="O171" s="137"/>
      <c r="P171" s="137"/>
      <c r="Q171" s="138"/>
      <c r="R171" s="138"/>
      <c r="S171" s="138"/>
      <c r="T171" s="138"/>
      <c r="U171" s="138">
        <v>56000</v>
      </c>
      <c r="V171" s="138">
        <v>56000</v>
      </c>
      <c r="W171" s="138">
        <v>56000</v>
      </c>
      <c r="X171" s="138">
        <v>56000</v>
      </c>
      <c r="Y171" s="139">
        <v>56000</v>
      </c>
    </row>
    <row r="172" spans="1:86" s="96" customFormat="1" x14ac:dyDescent="0.25">
      <c r="A172" s="101" t="s">
        <v>260</v>
      </c>
      <c r="B172" s="31" t="s">
        <v>60</v>
      </c>
      <c r="C172" s="31" t="s">
        <v>189</v>
      </c>
      <c r="D172" s="31" t="s">
        <v>190</v>
      </c>
      <c r="E172" s="31" t="s">
        <v>63</v>
      </c>
      <c r="F172" s="31">
        <v>2025</v>
      </c>
      <c r="G172" s="31"/>
      <c r="H172" s="210">
        <v>5000</v>
      </c>
      <c r="I172" s="31"/>
      <c r="J172" s="31" t="s">
        <v>64</v>
      </c>
      <c r="K172" s="31" t="s">
        <v>68</v>
      </c>
      <c r="L172" s="31"/>
      <c r="M172" s="31"/>
      <c r="N172" s="128">
        <v>98000000</v>
      </c>
      <c r="O172" s="31"/>
      <c r="P172" s="31"/>
      <c r="Q172" s="102">
        <v>0</v>
      </c>
      <c r="R172" s="102">
        <v>0</v>
      </c>
      <c r="S172" s="102">
        <v>0</v>
      </c>
      <c r="T172" s="102">
        <v>0</v>
      </c>
      <c r="U172" s="102">
        <v>0</v>
      </c>
      <c r="V172" s="102">
        <v>4000</v>
      </c>
      <c r="W172" s="102">
        <v>5000</v>
      </c>
      <c r="X172" s="102">
        <v>5000</v>
      </c>
      <c r="Y172" s="103">
        <v>5000</v>
      </c>
    </row>
    <row r="173" spans="1:86" s="96" customFormat="1" x14ac:dyDescent="0.25">
      <c r="A173" s="136" t="s">
        <v>71</v>
      </c>
      <c r="B173" s="137" t="s">
        <v>60</v>
      </c>
      <c r="C173" s="137" t="s">
        <v>72</v>
      </c>
      <c r="D173" s="137" t="s">
        <v>62</v>
      </c>
      <c r="E173" s="137" t="s">
        <v>70</v>
      </c>
      <c r="F173" s="137">
        <v>2004</v>
      </c>
      <c r="G173" s="137">
        <v>2029</v>
      </c>
      <c r="H173" s="210">
        <v>650</v>
      </c>
      <c r="I173" s="137"/>
      <c r="J173" s="137" t="s">
        <v>67</v>
      </c>
      <c r="K173" s="137" t="s">
        <v>68</v>
      </c>
      <c r="L173" s="137"/>
      <c r="M173" s="137"/>
      <c r="N173" s="137"/>
      <c r="O173" s="137"/>
      <c r="P173" s="137"/>
      <c r="Q173" s="138">
        <v>401.40000295639038</v>
      </c>
      <c r="R173" s="138">
        <v>565.00000095367432</v>
      </c>
      <c r="S173" s="138">
        <v>514.4999942779541</v>
      </c>
      <c r="T173" s="102">
        <v>614</v>
      </c>
      <c r="U173" s="102">
        <v>650</v>
      </c>
      <c r="V173" s="102">
        <v>650</v>
      </c>
      <c r="W173" s="102">
        <v>650</v>
      </c>
      <c r="X173" s="102">
        <v>650</v>
      </c>
      <c r="Y173" s="103">
        <v>650</v>
      </c>
    </row>
    <row r="174" spans="1:86" s="96" customFormat="1" x14ac:dyDescent="0.25">
      <c r="A174" s="101" t="s">
        <v>260</v>
      </c>
      <c r="B174" s="31" t="s">
        <v>60</v>
      </c>
      <c r="C174" s="31" t="s">
        <v>193</v>
      </c>
      <c r="D174" s="31" t="s">
        <v>183</v>
      </c>
      <c r="E174" s="31" t="s">
        <v>70</v>
      </c>
      <c r="F174" s="31">
        <v>2017</v>
      </c>
      <c r="G174" s="31">
        <v>2029</v>
      </c>
      <c r="H174" s="210">
        <f>1908-650</f>
        <v>1258</v>
      </c>
      <c r="I174" s="31"/>
      <c r="J174" s="31" t="s">
        <v>67</v>
      </c>
      <c r="K174" s="31" t="s">
        <v>100</v>
      </c>
      <c r="L174" s="31"/>
      <c r="M174" s="31"/>
      <c r="N174" s="128">
        <v>56875000</v>
      </c>
      <c r="O174" s="31"/>
      <c r="P174" s="31"/>
      <c r="Q174" s="102">
        <v>0</v>
      </c>
      <c r="R174" s="102">
        <v>0</v>
      </c>
      <c r="S174" s="102">
        <v>0</v>
      </c>
      <c r="T174" s="102">
        <v>945</v>
      </c>
      <c r="U174" s="102">
        <v>2350</v>
      </c>
      <c r="V174" s="102">
        <v>3000</v>
      </c>
      <c r="W174" s="102">
        <v>3750</v>
      </c>
      <c r="X174" s="102">
        <v>3750</v>
      </c>
      <c r="Y174" s="103">
        <v>3750</v>
      </c>
    </row>
    <row r="175" spans="1:86" s="96" customFormat="1" x14ac:dyDescent="0.25">
      <c r="A175" s="101" t="s">
        <v>260</v>
      </c>
      <c r="B175" s="31" t="s">
        <v>60</v>
      </c>
      <c r="C175" s="31" t="s">
        <v>192</v>
      </c>
      <c r="D175" s="31" t="s">
        <v>134</v>
      </c>
      <c r="E175" s="31" t="s">
        <v>63</v>
      </c>
      <c r="F175" s="31">
        <v>2019</v>
      </c>
      <c r="G175" s="31"/>
      <c r="H175" s="210">
        <f>3750-H174</f>
        <v>2492</v>
      </c>
      <c r="I175" s="31"/>
      <c r="J175" s="31" t="s">
        <v>67</v>
      </c>
      <c r="K175" s="31" t="s">
        <v>191</v>
      </c>
      <c r="L175" s="31"/>
      <c r="M175" s="31"/>
      <c r="N175" s="128">
        <f>126300000</f>
        <v>126300000</v>
      </c>
      <c r="O175" s="31"/>
      <c r="P175" s="31"/>
      <c r="Q175" s="102">
        <v>0</v>
      </c>
      <c r="R175" s="102">
        <v>0</v>
      </c>
      <c r="S175" s="102">
        <v>0</v>
      </c>
      <c r="T175" s="102">
        <v>0</v>
      </c>
      <c r="U175" s="102">
        <v>1380</v>
      </c>
      <c r="V175" s="102">
        <v>1750</v>
      </c>
      <c r="W175" s="102">
        <v>0</v>
      </c>
      <c r="X175" s="102">
        <v>0</v>
      </c>
      <c r="Y175" s="103">
        <v>0</v>
      </c>
    </row>
    <row r="176" spans="1:86" s="96" customFormat="1" x14ac:dyDescent="0.25">
      <c r="A176" s="136" t="s">
        <v>73</v>
      </c>
      <c r="B176" s="137" t="s">
        <v>60</v>
      </c>
      <c r="C176" s="137" t="s">
        <v>74</v>
      </c>
      <c r="D176" s="137" t="s">
        <v>62</v>
      </c>
      <c r="E176" s="137" t="s">
        <v>63</v>
      </c>
      <c r="F176" s="137">
        <v>1997</v>
      </c>
      <c r="G176" s="137"/>
      <c r="H176" s="138">
        <v>308</v>
      </c>
      <c r="I176" s="137"/>
      <c r="J176" s="137" t="s">
        <v>64</v>
      </c>
      <c r="K176" s="137" t="s">
        <v>65</v>
      </c>
      <c r="L176" s="137"/>
      <c r="M176" s="137"/>
      <c r="N176" s="137"/>
      <c r="O176" s="137"/>
      <c r="P176" s="137"/>
      <c r="Q176" s="138">
        <v>178.10000038146973</v>
      </c>
      <c r="R176" s="138">
        <v>172.69999980926514</v>
      </c>
      <c r="S176" s="138">
        <v>172.16666603088379</v>
      </c>
      <c r="T176" s="138"/>
      <c r="U176" s="138"/>
      <c r="V176" s="138"/>
      <c r="W176" s="138"/>
      <c r="X176" s="138"/>
      <c r="Y176" s="139"/>
    </row>
    <row r="177" spans="1:25" s="96" customFormat="1" x14ac:dyDescent="0.25">
      <c r="A177" s="136" t="s">
        <v>75</v>
      </c>
      <c r="B177" s="137" t="s">
        <v>60</v>
      </c>
      <c r="C177" s="137" t="s">
        <v>76</v>
      </c>
      <c r="D177" s="137" t="s">
        <v>62</v>
      </c>
      <c r="E177" s="137" t="s">
        <v>70</v>
      </c>
      <c r="F177" s="137">
        <v>1990</v>
      </c>
      <c r="G177" s="137">
        <v>2015</v>
      </c>
      <c r="H177" s="138">
        <v>1200</v>
      </c>
      <c r="I177" s="137"/>
      <c r="J177" s="137" t="s">
        <v>67</v>
      </c>
      <c r="K177" s="137" t="s">
        <v>68</v>
      </c>
      <c r="L177" s="137"/>
      <c r="M177" s="137"/>
      <c r="N177" s="137"/>
      <c r="O177" s="137"/>
      <c r="P177" s="137"/>
      <c r="Q177" s="138">
        <v>655.60000610351562</v>
      </c>
      <c r="R177" s="138">
        <v>688.60000610351562</v>
      </c>
      <c r="S177" s="138">
        <v>716.43334007263184</v>
      </c>
      <c r="T177" s="138"/>
      <c r="U177" s="138"/>
      <c r="V177" s="138"/>
      <c r="W177" s="138"/>
      <c r="X177" s="138"/>
      <c r="Y177" s="139"/>
    </row>
    <row r="178" spans="1:25" s="96" customFormat="1" x14ac:dyDescent="0.25">
      <c r="A178" s="136" t="s">
        <v>122</v>
      </c>
      <c r="B178" s="137" t="s">
        <v>60</v>
      </c>
      <c r="C178" s="137" t="s">
        <v>123</v>
      </c>
      <c r="D178" s="137" t="s">
        <v>121</v>
      </c>
      <c r="E178" s="137" t="s">
        <v>63</v>
      </c>
      <c r="F178" s="137">
        <v>2015</v>
      </c>
      <c r="G178" s="137"/>
      <c r="H178" s="138">
        <v>196</v>
      </c>
      <c r="I178" s="137"/>
      <c r="J178" s="137" t="s">
        <v>67</v>
      </c>
      <c r="K178" s="137" t="s">
        <v>68</v>
      </c>
      <c r="L178" s="137"/>
      <c r="M178" s="137"/>
      <c r="N178" s="137"/>
      <c r="O178" s="137"/>
      <c r="P178" s="137"/>
      <c r="Q178" s="138"/>
      <c r="R178" s="138"/>
      <c r="S178" s="138"/>
      <c r="T178" s="138"/>
      <c r="U178" s="138"/>
      <c r="V178" s="138"/>
      <c r="W178" s="138"/>
      <c r="X178" s="138"/>
      <c r="Y178" s="139"/>
    </row>
    <row r="179" spans="1:25" s="96" customFormat="1" x14ac:dyDescent="0.25">
      <c r="A179" s="136" t="s">
        <v>140</v>
      </c>
      <c r="B179" s="137" t="s">
        <v>60</v>
      </c>
      <c r="C179" s="137" t="s">
        <v>141</v>
      </c>
      <c r="D179" s="137" t="s">
        <v>139</v>
      </c>
      <c r="E179" s="137" t="s">
        <v>63</v>
      </c>
      <c r="F179" s="137">
        <v>2015</v>
      </c>
      <c r="G179" s="137"/>
      <c r="H179" s="138">
        <v>582</v>
      </c>
      <c r="I179" s="137"/>
      <c r="J179" s="137" t="s">
        <v>67</v>
      </c>
      <c r="K179" s="137" t="s">
        <v>68</v>
      </c>
      <c r="L179" s="137"/>
      <c r="M179" s="137"/>
      <c r="N179" s="137"/>
      <c r="O179" s="137"/>
      <c r="P179" s="137"/>
      <c r="Q179" s="138"/>
      <c r="R179" s="138"/>
      <c r="S179" s="138"/>
      <c r="T179" s="138">
        <v>307.76160000000004</v>
      </c>
      <c r="U179" s="138">
        <v>393.58437011276692</v>
      </c>
      <c r="V179" s="138">
        <v>422.61742651366006</v>
      </c>
      <c r="W179" s="138">
        <v>440.56471817107439</v>
      </c>
      <c r="X179" s="138">
        <v>453.58996243553918</v>
      </c>
      <c r="Y179" s="139">
        <v>463.8198628360758</v>
      </c>
    </row>
    <row r="180" spans="1:25" s="96" customFormat="1" x14ac:dyDescent="0.25">
      <c r="A180" s="136" t="s">
        <v>163</v>
      </c>
      <c r="B180" s="137" t="s">
        <v>158</v>
      </c>
      <c r="C180" s="137" t="s">
        <v>164</v>
      </c>
      <c r="D180" s="137" t="s">
        <v>134</v>
      </c>
      <c r="E180" s="137" t="s">
        <v>165</v>
      </c>
      <c r="F180" s="137">
        <v>2017</v>
      </c>
      <c r="G180" s="137"/>
      <c r="H180" s="138">
        <v>5200</v>
      </c>
      <c r="I180" s="137"/>
      <c r="J180" s="137"/>
      <c r="K180" s="137" t="s">
        <v>68</v>
      </c>
      <c r="L180" s="137"/>
      <c r="M180" s="137"/>
      <c r="N180" s="137"/>
      <c r="O180" s="137"/>
      <c r="P180" s="137"/>
      <c r="Q180" s="138"/>
      <c r="R180" s="138"/>
      <c r="S180" s="138"/>
      <c r="T180" s="138"/>
      <c r="U180" s="138">
        <v>3630.840561840866</v>
      </c>
      <c r="V180" s="138">
        <v>4326.6186873544766</v>
      </c>
      <c r="W180" s="138">
        <v>4705.7111888098916</v>
      </c>
      <c r="X180" s="138">
        <v>4967.7286441248052</v>
      </c>
      <c r="Y180" s="139">
        <v>5168.1701864385377</v>
      </c>
    </row>
    <row r="181" spans="1:25" s="96" customFormat="1" x14ac:dyDescent="0.25">
      <c r="A181" s="136" t="s">
        <v>157</v>
      </c>
      <c r="B181" s="137" t="s">
        <v>158</v>
      </c>
      <c r="C181" s="137" t="s">
        <v>159</v>
      </c>
      <c r="D181" s="137" t="s">
        <v>62</v>
      </c>
      <c r="E181" s="137" t="s">
        <v>160</v>
      </c>
      <c r="F181" s="137">
        <v>2000</v>
      </c>
      <c r="G181" s="137">
        <v>2020</v>
      </c>
      <c r="H181" s="137">
        <v>4320</v>
      </c>
      <c r="I181" s="137"/>
      <c r="J181" s="137"/>
      <c r="K181" s="137" t="s">
        <v>68</v>
      </c>
      <c r="L181" s="137"/>
      <c r="M181" s="137"/>
      <c r="N181" s="137"/>
      <c r="O181" s="137"/>
      <c r="P181" s="137"/>
      <c r="Q181" s="138">
        <v>2923.8999756574631</v>
      </c>
      <c r="R181" s="138">
        <v>3211.2999877929687</v>
      </c>
      <c r="S181" s="138">
        <v>3118.0999603271484</v>
      </c>
      <c r="T181" s="138">
        <v>3181.484401151869</v>
      </c>
      <c r="U181" s="138">
        <v>3498.4066052754715</v>
      </c>
      <c r="V181" s="138">
        <v>3815.3288093990741</v>
      </c>
      <c r="W181" s="138">
        <v>4132.2510135226767</v>
      </c>
      <c r="X181" s="138">
        <v>4320</v>
      </c>
      <c r="Y181" s="139">
        <v>4320</v>
      </c>
    </row>
    <row r="182" spans="1:25" s="96" customFormat="1" x14ac:dyDescent="0.25">
      <c r="A182" s="136" t="s">
        <v>166</v>
      </c>
      <c r="B182" s="137" t="s">
        <v>158</v>
      </c>
      <c r="C182" s="31" t="s">
        <v>202</v>
      </c>
      <c r="D182" s="31" t="s">
        <v>121</v>
      </c>
      <c r="E182" s="137" t="s">
        <v>165</v>
      </c>
      <c r="F182" s="31">
        <v>2025</v>
      </c>
      <c r="G182" s="137"/>
      <c r="H182" s="138">
        <v>1000</v>
      </c>
      <c r="I182" s="137"/>
      <c r="J182" s="31" t="s">
        <v>200</v>
      </c>
      <c r="K182" s="137" t="s">
        <v>68</v>
      </c>
      <c r="L182" s="137"/>
      <c r="M182" s="137"/>
      <c r="N182" s="137"/>
      <c r="O182" s="137"/>
      <c r="P182" s="137"/>
      <c r="Q182" s="138"/>
      <c r="R182" s="138"/>
      <c r="S182" s="138"/>
      <c r="T182" s="138"/>
      <c r="U182" s="138">
        <v>650.77102763023811</v>
      </c>
      <c r="V182" s="138">
        <v>812.60785437717288</v>
      </c>
      <c r="W182" s="138">
        <v>892.71664398115354</v>
      </c>
      <c r="X182" s="138">
        <v>946.4113400528671</v>
      </c>
      <c r="Y182" s="139">
        <v>986.85654562830973</v>
      </c>
    </row>
    <row r="183" spans="1:25" s="96" customFormat="1" x14ac:dyDescent="0.25">
      <c r="A183" s="136" t="s">
        <v>169</v>
      </c>
      <c r="B183" s="137" t="s">
        <v>158</v>
      </c>
      <c r="C183" s="31" t="s">
        <v>208</v>
      </c>
      <c r="D183" s="137" t="s">
        <v>121</v>
      </c>
      <c r="E183" s="137" t="s">
        <v>165</v>
      </c>
      <c r="F183" s="104">
        <v>2025</v>
      </c>
      <c r="G183" s="31"/>
      <c r="H183" s="105">
        <v>1680</v>
      </c>
      <c r="I183" s="137"/>
      <c r="J183" s="137"/>
      <c r="K183" s="137" t="s">
        <v>68</v>
      </c>
      <c r="L183" s="137"/>
      <c r="M183" s="137"/>
      <c r="N183" s="137"/>
      <c r="O183" s="137"/>
      <c r="P183" s="137"/>
      <c r="Q183" s="138"/>
      <c r="R183" s="138"/>
      <c r="S183" s="138"/>
      <c r="T183" s="138"/>
      <c r="U183" s="105"/>
      <c r="V183" s="105">
        <v>840</v>
      </c>
      <c r="W183" s="105">
        <v>1680</v>
      </c>
      <c r="X183" s="105">
        <v>1680</v>
      </c>
      <c r="Y183" s="106">
        <v>1680</v>
      </c>
    </row>
    <row r="184" spans="1:25" s="96" customFormat="1" x14ac:dyDescent="0.25">
      <c r="A184" s="136" t="s">
        <v>77</v>
      </c>
      <c r="B184" s="137" t="s">
        <v>60</v>
      </c>
      <c r="C184" s="137" t="s">
        <v>78</v>
      </c>
      <c r="D184" s="137" t="s">
        <v>62</v>
      </c>
      <c r="E184" s="137" t="s">
        <v>70</v>
      </c>
      <c r="F184" s="137">
        <v>1998</v>
      </c>
      <c r="G184" s="137">
        <v>2023</v>
      </c>
      <c r="H184" s="105">
        <v>7732</v>
      </c>
      <c r="I184" s="137"/>
      <c r="J184" s="137" t="s">
        <v>67</v>
      </c>
      <c r="K184" s="137" t="s">
        <v>68</v>
      </c>
      <c r="L184" s="137"/>
      <c r="M184" s="137"/>
      <c r="N184" s="137"/>
      <c r="O184" s="137"/>
      <c r="P184" s="137"/>
      <c r="Q184" s="102">
        <v>6068.9999847412109</v>
      </c>
      <c r="R184" s="102">
        <v>6319.1999053955078</v>
      </c>
      <c r="S184" s="102">
        <v>6951.433349609375</v>
      </c>
      <c r="T184" s="105">
        <v>9300</v>
      </c>
      <c r="U184" s="105">
        <v>10350</v>
      </c>
      <c r="V184" s="105">
        <v>10350</v>
      </c>
      <c r="W184" s="105">
        <v>10350</v>
      </c>
      <c r="X184" s="105">
        <v>10350</v>
      </c>
      <c r="Y184" s="106">
        <v>10350</v>
      </c>
    </row>
    <row r="185" spans="1:25" s="96" customFormat="1" x14ac:dyDescent="0.25">
      <c r="A185" s="136" t="s">
        <v>79</v>
      </c>
      <c r="B185" s="137" t="s">
        <v>60</v>
      </c>
      <c r="C185" s="137" t="s">
        <v>80</v>
      </c>
      <c r="D185" s="137" t="s">
        <v>62</v>
      </c>
      <c r="E185" s="137" t="s">
        <v>63</v>
      </c>
      <c r="F185" s="137">
        <v>2009</v>
      </c>
      <c r="G185" s="137"/>
      <c r="H185" s="138">
        <v>750</v>
      </c>
      <c r="I185" s="137"/>
      <c r="J185" s="137" t="s">
        <v>67</v>
      </c>
      <c r="K185" s="137" t="s">
        <v>68</v>
      </c>
      <c r="L185" s="137"/>
      <c r="M185" s="137"/>
      <c r="N185" s="137"/>
      <c r="O185" s="137"/>
      <c r="P185" s="137"/>
      <c r="Q185" s="138">
        <v>400.90000534057617</v>
      </c>
      <c r="R185" s="138">
        <v>423.60000228881836</v>
      </c>
      <c r="S185" s="138">
        <v>443.79999542236328</v>
      </c>
      <c r="T185" s="138"/>
      <c r="U185" s="138"/>
      <c r="V185" s="138"/>
      <c r="W185" s="138"/>
      <c r="X185" s="138"/>
      <c r="Y185" s="139"/>
    </row>
    <row r="186" spans="1:25" s="96" customFormat="1" x14ac:dyDescent="0.25">
      <c r="A186" s="136" t="s">
        <v>161</v>
      </c>
      <c r="B186" s="137" t="s">
        <v>158</v>
      </c>
      <c r="C186" s="137" t="s">
        <v>162</v>
      </c>
      <c r="D186" s="137" t="s">
        <v>62</v>
      </c>
      <c r="E186" s="137" t="s">
        <v>160</v>
      </c>
      <c r="F186" s="137">
        <v>2003</v>
      </c>
      <c r="G186" s="137">
        <v>2023</v>
      </c>
      <c r="H186" s="137">
        <v>7800</v>
      </c>
      <c r="I186" s="137"/>
      <c r="J186" s="137"/>
      <c r="K186" s="137" t="s">
        <v>68</v>
      </c>
      <c r="L186" s="137"/>
      <c r="M186" s="137"/>
      <c r="N186" s="137"/>
      <c r="O186" s="137"/>
      <c r="P186" s="137"/>
      <c r="Q186" s="138">
        <v>3703.8999786376953</v>
      </c>
      <c r="R186" s="138">
        <v>4294.5000305175781</v>
      </c>
      <c r="S186" s="138">
        <v>3541.166748046875</v>
      </c>
      <c r="T186" s="138">
        <v>3648.7572275797525</v>
      </c>
      <c r="U186" s="138">
        <v>4186.7096252441397</v>
      </c>
      <c r="V186" s="138">
        <v>6477.1953633626308</v>
      </c>
      <c r="W186" s="138">
        <v>7015.1477610270204</v>
      </c>
      <c r="X186" s="138">
        <v>7553.1001586914099</v>
      </c>
      <c r="Y186" s="139">
        <v>7800</v>
      </c>
    </row>
    <row r="187" spans="1:25" s="96" customFormat="1" x14ac:dyDescent="0.25">
      <c r="A187" s="136" t="s">
        <v>170</v>
      </c>
      <c r="B187" s="137" t="s">
        <v>158</v>
      </c>
      <c r="C187" s="137" t="s">
        <v>171</v>
      </c>
      <c r="D187" s="137" t="s">
        <v>121</v>
      </c>
      <c r="E187" s="137" t="s">
        <v>165</v>
      </c>
      <c r="F187" s="31">
        <v>2025</v>
      </c>
      <c r="G187" s="137"/>
      <c r="H187" s="138">
        <v>5600</v>
      </c>
      <c r="I187" s="137"/>
      <c r="J187" s="137"/>
      <c r="K187" s="137" t="s">
        <v>68</v>
      </c>
      <c r="L187" s="137"/>
      <c r="M187" s="137"/>
      <c r="N187" s="137"/>
      <c r="O187" s="137"/>
      <c r="P187" s="137"/>
      <c r="Q187" s="138"/>
      <c r="R187" s="138"/>
      <c r="S187" s="138"/>
      <c r="T187" s="138"/>
      <c r="U187" s="138">
        <v>4116.3206310891082</v>
      </c>
      <c r="V187" s="138">
        <v>4756.7886259264978</v>
      </c>
      <c r="W187" s="138">
        <v>5131.4383858184419</v>
      </c>
      <c r="X187" s="138">
        <v>5397.2566207638874</v>
      </c>
      <c r="Y187" s="139">
        <v>5600</v>
      </c>
    </row>
    <row r="188" spans="1:25" s="96" customFormat="1" x14ac:dyDescent="0.25">
      <c r="A188" s="136" t="s">
        <v>81</v>
      </c>
      <c r="B188" s="137" t="s">
        <v>60</v>
      </c>
      <c r="C188" s="137" t="s">
        <v>234</v>
      </c>
      <c r="D188" s="137" t="s">
        <v>62</v>
      </c>
      <c r="E188" s="137" t="s">
        <v>70</v>
      </c>
      <c r="F188" s="137">
        <v>1992</v>
      </c>
      <c r="G188" s="137">
        <v>2017</v>
      </c>
      <c r="H188" s="138">
        <v>200</v>
      </c>
      <c r="I188" s="137"/>
      <c r="J188" s="137" t="s">
        <v>67</v>
      </c>
      <c r="K188" s="137" t="s">
        <v>68</v>
      </c>
      <c r="L188" s="137"/>
      <c r="M188" s="137"/>
      <c r="N188" s="137"/>
      <c r="O188" s="137"/>
      <c r="P188" s="137"/>
      <c r="Q188" s="138">
        <v>131.70000171661377</v>
      </c>
      <c r="R188" s="138">
        <v>121.80000019073486</v>
      </c>
      <c r="S188" s="138">
        <v>140.30000019073486</v>
      </c>
      <c r="T188" s="138"/>
      <c r="U188" s="138"/>
      <c r="V188" s="138"/>
      <c r="W188" s="138"/>
      <c r="X188" s="138"/>
      <c r="Y188" s="139"/>
    </row>
    <row r="189" spans="1:25" s="96" customFormat="1" x14ac:dyDescent="0.25">
      <c r="A189" s="136" t="s">
        <v>124</v>
      </c>
      <c r="B189" s="137" t="s">
        <v>60</v>
      </c>
      <c r="C189" s="137" t="s">
        <v>125</v>
      </c>
      <c r="D189" s="137" t="s">
        <v>121</v>
      </c>
      <c r="E189" s="137" t="s">
        <v>63</v>
      </c>
      <c r="F189" s="137">
        <v>2020</v>
      </c>
      <c r="G189" s="137"/>
      <c r="H189" s="77">
        <v>1200</v>
      </c>
      <c r="I189" s="137"/>
      <c r="J189" s="137" t="s">
        <v>67</v>
      </c>
      <c r="K189" s="137" t="s">
        <v>68</v>
      </c>
      <c r="L189" s="137"/>
      <c r="M189" s="137"/>
      <c r="N189" s="79">
        <v>5000000</v>
      </c>
      <c r="O189" s="125"/>
      <c r="P189" s="80" t="s">
        <v>195</v>
      </c>
      <c r="Q189" s="126">
        <v>0</v>
      </c>
      <c r="R189" s="126">
        <v>0</v>
      </c>
      <c r="S189" s="126">
        <v>0</v>
      </c>
      <c r="T189" s="126">
        <v>0</v>
      </c>
      <c r="U189" s="126"/>
      <c r="V189" s="126"/>
      <c r="W189" s="126"/>
      <c r="X189" s="126">
        <v>800</v>
      </c>
      <c r="Y189" s="127">
        <v>1200</v>
      </c>
    </row>
    <row r="190" spans="1:25" s="96" customFormat="1" x14ac:dyDescent="0.25">
      <c r="A190" s="136" t="s">
        <v>82</v>
      </c>
      <c r="B190" s="137" t="s">
        <v>60</v>
      </c>
      <c r="C190" s="137" t="s">
        <v>83</v>
      </c>
      <c r="D190" s="137" t="s">
        <v>62</v>
      </c>
      <c r="E190" s="137" t="s">
        <v>63</v>
      </c>
      <c r="F190" s="137">
        <v>2009</v>
      </c>
      <c r="G190" s="137"/>
      <c r="H190" s="138">
        <v>1000</v>
      </c>
      <c r="I190" s="137"/>
      <c r="J190" s="137" t="s">
        <v>67</v>
      </c>
      <c r="K190" s="137" t="s">
        <v>68</v>
      </c>
      <c r="L190" s="137"/>
      <c r="M190" s="137"/>
      <c r="N190" s="137"/>
      <c r="O190" s="137"/>
      <c r="P190" s="137"/>
      <c r="Q190" s="138">
        <v>518.00000190734863</v>
      </c>
      <c r="R190" s="138">
        <v>473.19999313354492</v>
      </c>
      <c r="S190" s="138">
        <v>495.5</v>
      </c>
      <c r="T190" s="102">
        <v>500</v>
      </c>
      <c r="U190" s="102"/>
      <c r="V190" s="102"/>
      <c r="W190" s="102"/>
      <c r="X190" s="102">
        <v>600</v>
      </c>
      <c r="Y190" s="103">
        <v>800</v>
      </c>
    </row>
    <row r="191" spans="1:25" s="96" customFormat="1" x14ac:dyDescent="0.25">
      <c r="A191" s="136" t="s">
        <v>135</v>
      </c>
      <c r="B191" s="137" t="s">
        <v>60</v>
      </c>
      <c r="C191" s="137" t="s">
        <v>136</v>
      </c>
      <c r="D191" s="31" t="s">
        <v>183</v>
      </c>
      <c r="E191" s="137" t="s">
        <v>63</v>
      </c>
      <c r="F191" s="137">
        <v>2015</v>
      </c>
      <c r="G191" s="137"/>
      <c r="H191" s="138">
        <v>300</v>
      </c>
      <c r="I191" s="137"/>
      <c r="J191" s="137" t="s">
        <v>67</v>
      </c>
      <c r="K191" s="137" t="s">
        <v>68</v>
      </c>
      <c r="L191" s="137"/>
      <c r="M191" s="137"/>
      <c r="N191" s="137"/>
      <c r="O191" s="137"/>
      <c r="P191" s="137"/>
      <c r="Q191" s="138"/>
      <c r="R191" s="138"/>
      <c r="S191" s="138"/>
      <c r="T191" s="138"/>
      <c r="U191" s="138"/>
      <c r="V191" s="138"/>
      <c r="W191" s="138"/>
      <c r="X191" s="138"/>
      <c r="Y191" s="139"/>
    </row>
    <row r="192" spans="1:25" s="96" customFormat="1" x14ac:dyDescent="0.25">
      <c r="A192" s="136" t="s">
        <v>84</v>
      </c>
      <c r="B192" s="137" t="s">
        <v>60</v>
      </c>
      <c r="C192" s="137" t="s">
        <v>85</v>
      </c>
      <c r="D192" s="137" t="s">
        <v>62</v>
      </c>
      <c r="E192" s="137" t="s">
        <v>70</v>
      </c>
      <c r="F192" s="137">
        <v>2003</v>
      </c>
      <c r="G192" s="137">
        <v>2023</v>
      </c>
      <c r="H192" s="138">
        <v>1788</v>
      </c>
      <c r="I192" s="137"/>
      <c r="J192" s="137" t="s">
        <v>67</v>
      </c>
      <c r="K192" s="137" t="s">
        <v>68</v>
      </c>
      <c r="L192" s="137"/>
      <c r="M192" s="137"/>
      <c r="N192" s="137"/>
      <c r="O192" s="137"/>
      <c r="P192" s="137"/>
      <c r="Q192" s="138">
        <v>1315.8999996185303</v>
      </c>
      <c r="R192" s="138">
        <v>1352.800009727478</v>
      </c>
      <c r="S192" s="138">
        <v>1323.4333305358887</v>
      </c>
      <c r="T192" s="102">
        <v>1500</v>
      </c>
      <c r="U192" s="102"/>
      <c r="V192" s="102"/>
      <c r="W192" s="102"/>
      <c r="X192" s="102">
        <v>1700</v>
      </c>
      <c r="Y192" s="103">
        <v>1788</v>
      </c>
    </row>
    <row r="193" spans="1:25" s="96" customFormat="1" x14ac:dyDescent="0.25">
      <c r="A193" s="136" t="s">
        <v>86</v>
      </c>
      <c r="B193" s="137" t="s">
        <v>60</v>
      </c>
      <c r="C193" s="31" t="s">
        <v>87</v>
      </c>
      <c r="D193" s="137" t="s">
        <v>62</v>
      </c>
      <c r="E193" s="137" t="s">
        <v>63</v>
      </c>
      <c r="F193" s="137">
        <v>2009</v>
      </c>
      <c r="G193" s="137"/>
      <c r="H193" s="138">
        <v>1000</v>
      </c>
      <c r="I193" s="137"/>
      <c r="J193" s="137" t="s">
        <v>67</v>
      </c>
      <c r="K193" s="137" t="s">
        <v>68</v>
      </c>
      <c r="L193" s="137"/>
      <c r="M193" s="137"/>
      <c r="N193" s="137"/>
      <c r="O193" s="137"/>
      <c r="P193" s="137"/>
      <c r="Q193" s="138">
        <v>474.40001354366541</v>
      </c>
      <c r="R193" s="138">
        <v>552.79999542236328</v>
      </c>
      <c r="S193" s="138">
        <v>594.33334992825985</v>
      </c>
      <c r="T193" s="138"/>
      <c r="U193" s="102"/>
      <c r="V193" s="102"/>
      <c r="W193" s="102"/>
      <c r="X193" s="102">
        <v>800</v>
      </c>
      <c r="Y193" s="103">
        <v>800</v>
      </c>
    </row>
    <row r="194" spans="1:25" s="96" customFormat="1" x14ac:dyDescent="0.25">
      <c r="A194" s="136" t="s">
        <v>88</v>
      </c>
      <c r="B194" s="137" t="s">
        <v>60</v>
      </c>
      <c r="C194" s="137" t="s">
        <v>89</v>
      </c>
      <c r="D194" s="137" t="s">
        <v>62</v>
      </c>
      <c r="E194" s="137" t="s">
        <v>63</v>
      </c>
      <c r="F194" s="137">
        <v>2005</v>
      </c>
      <c r="G194" s="137"/>
      <c r="H194" s="138">
        <v>100</v>
      </c>
      <c r="I194" s="137"/>
      <c r="J194" s="137" t="s">
        <v>67</v>
      </c>
      <c r="K194" s="137" t="s">
        <v>68</v>
      </c>
      <c r="L194" s="137"/>
      <c r="M194" s="137"/>
      <c r="N194" s="137"/>
      <c r="O194" s="137"/>
      <c r="P194" s="137"/>
      <c r="Q194" s="138"/>
      <c r="R194" s="138"/>
      <c r="S194" s="138"/>
      <c r="T194" s="102">
        <v>80</v>
      </c>
      <c r="U194" s="102"/>
      <c r="V194" s="102"/>
      <c r="W194" s="102"/>
      <c r="X194" s="102">
        <v>100</v>
      </c>
      <c r="Y194" s="103">
        <v>100</v>
      </c>
    </row>
    <row r="195" spans="1:25" s="96" customFormat="1" x14ac:dyDescent="0.25">
      <c r="A195" s="136" t="s">
        <v>142</v>
      </c>
      <c r="B195" s="137" t="s">
        <v>60</v>
      </c>
      <c r="C195" s="137" t="s">
        <v>143</v>
      </c>
      <c r="D195" s="137" t="s">
        <v>139</v>
      </c>
      <c r="E195" s="137" t="s">
        <v>63</v>
      </c>
      <c r="F195" s="137">
        <v>2020</v>
      </c>
      <c r="G195" s="137"/>
      <c r="H195" s="102">
        <v>200</v>
      </c>
      <c r="I195" s="137"/>
      <c r="J195" s="137" t="s">
        <v>67</v>
      </c>
      <c r="K195" s="137" t="s">
        <v>68</v>
      </c>
      <c r="L195" s="137"/>
      <c r="M195" s="137"/>
      <c r="N195" s="102">
        <v>3000000</v>
      </c>
      <c r="O195" s="31"/>
      <c r="P195" s="31"/>
      <c r="Q195" s="102"/>
      <c r="R195" s="102"/>
      <c r="S195" s="102"/>
      <c r="T195" s="102">
        <v>0</v>
      </c>
      <c r="U195" s="102">
        <v>158.64000000000001</v>
      </c>
      <c r="V195" s="102">
        <v>202.87854129524069</v>
      </c>
      <c r="W195" s="102">
        <v>217.84403428539179</v>
      </c>
      <c r="X195" s="102">
        <v>150</v>
      </c>
      <c r="Y195" s="103">
        <v>200</v>
      </c>
    </row>
    <row r="196" spans="1:25" s="96" customFormat="1" x14ac:dyDescent="0.25">
      <c r="A196" s="136" t="s">
        <v>172</v>
      </c>
      <c r="B196" s="137" t="s">
        <v>158</v>
      </c>
      <c r="C196" s="31" t="s">
        <v>203</v>
      </c>
      <c r="D196" s="137" t="s">
        <v>121</v>
      </c>
      <c r="E196" s="137" t="s">
        <v>165</v>
      </c>
      <c r="F196" s="31">
        <v>2025</v>
      </c>
      <c r="G196" s="137"/>
      <c r="H196" s="138">
        <v>400</v>
      </c>
      <c r="I196" s="137"/>
      <c r="J196" s="31" t="s">
        <v>200</v>
      </c>
      <c r="K196" s="137" t="s">
        <v>68</v>
      </c>
      <c r="L196" s="137"/>
      <c r="M196" s="137"/>
      <c r="N196" s="137"/>
      <c r="O196" s="137"/>
      <c r="P196" s="137"/>
      <c r="Q196" s="138"/>
      <c r="R196" s="138"/>
      <c r="S196" s="138"/>
      <c r="T196" s="138"/>
      <c r="U196" s="31"/>
      <c r="V196" s="102">
        <v>294.02290222065062</v>
      </c>
      <c r="W196" s="102">
        <v>339.77061613760702</v>
      </c>
      <c r="X196" s="102">
        <v>366.53131327274588</v>
      </c>
      <c r="Y196" s="103">
        <v>385.51833005456342</v>
      </c>
    </row>
    <row r="197" spans="1:25" s="96" customFormat="1" x14ac:dyDescent="0.25">
      <c r="A197" s="136" t="s">
        <v>90</v>
      </c>
      <c r="B197" s="137" t="s">
        <v>60</v>
      </c>
      <c r="C197" s="137" t="s">
        <v>91</v>
      </c>
      <c r="D197" s="137" t="s">
        <v>62</v>
      </c>
      <c r="E197" s="137" t="s">
        <v>70</v>
      </c>
      <c r="F197" s="137">
        <v>2005</v>
      </c>
      <c r="G197" s="137">
        <v>2030</v>
      </c>
      <c r="H197" s="138">
        <v>7500</v>
      </c>
      <c r="I197" s="137"/>
      <c r="J197" s="137" t="s">
        <v>67</v>
      </c>
      <c r="K197" s="137" t="s">
        <v>68</v>
      </c>
      <c r="L197" s="137"/>
      <c r="M197" s="137"/>
      <c r="N197" s="137"/>
      <c r="O197" s="137"/>
      <c r="P197" s="137"/>
      <c r="Q197" s="138">
        <v>4055.7999725341797</v>
      </c>
      <c r="R197" s="138">
        <v>4390.6000366210937</v>
      </c>
      <c r="S197" s="138">
        <v>4568.8000030517578</v>
      </c>
      <c r="T197" s="102">
        <v>4700</v>
      </c>
      <c r="U197" s="102">
        <v>5000</v>
      </c>
      <c r="V197" s="102">
        <v>6000</v>
      </c>
      <c r="W197" s="102">
        <v>7300</v>
      </c>
      <c r="X197" s="102">
        <v>7300</v>
      </c>
      <c r="Y197" s="103">
        <v>7300</v>
      </c>
    </row>
    <row r="198" spans="1:25" s="96" customFormat="1" x14ac:dyDescent="0.25">
      <c r="A198" s="136" t="s">
        <v>126</v>
      </c>
      <c r="B198" s="137" t="s">
        <v>60</v>
      </c>
      <c r="C198" s="137" t="s">
        <v>127</v>
      </c>
      <c r="D198" s="137" t="s">
        <v>121</v>
      </c>
      <c r="E198" s="137" t="s">
        <v>63</v>
      </c>
      <c r="F198" s="137">
        <v>2015</v>
      </c>
      <c r="G198" s="137"/>
      <c r="H198" s="138">
        <v>4400</v>
      </c>
      <c r="I198" s="137"/>
      <c r="J198" s="137" t="s">
        <v>67</v>
      </c>
      <c r="K198" s="137" t="s">
        <v>68</v>
      </c>
      <c r="L198" s="137"/>
      <c r="M198" s="137"/>
      <c r="N198" s="137"/>
      <c r="O198" s="137"/>
      <c r="P198" s="137"/>
      <c r="Q198" s="138"/>
      <c r="R198" s="138"/>
      <c r="S198" s="138"/>
      <c r="T198" s="138"/>
      <c r="U198" s="138"/>
      <c r="V198" s="102">
        <v>250</v>
      </c>
      <c r="W198" s="102">
        <v>250</v>
      </c>
      <c r="X198" s="102">
        <v>250</v>
      </c>
      <c r="Y198" s="103">
        <v>250</v>
      </c>
    </row>
    <row r="199" spans="1:25" s="96" customFormat="1" x14ac:dyDescent="0.25">
      <c r="A199" s="136" t="s">
        <v>92</v>
      </c>
      <c r="B199" s="137" t="s">
        <v>60</v>
      </c>
      <c r="C199" s="137" t="s">
        <v>93</v>
      </c>
      <c r="D199" s="137" t="s">
        <v>62</v>
      </c>
      <c r="E199" s="137" t="s">
        <v>63</v>
      </c>
      <c r="F199" s="137">
        <v>1998</v>
      </c>
      <c r="G199" s="137"/>
      <c r="H199" s="138">
        <v>65</v>
      </c>
      <c r="I199" s="137"/>
      <c r="J199" s="137" t="s">
        <v>67</v>
      </c>
      <c r="K199" s="137" t="s">
        <v>68</v>
      </c>
      <c r="L199" s="137"/>
      <c r="M199" s="137"/>
      <c r="N199" s="137"/>
      <c r="O199" s="137"/>
      <c r="P199" s="137"/>
      <c r="Q199" s="138">
        <v>65</v>
      </c>
      <c r="R199" s="138">
        <v>65</v>
      </c>
      <c r="S199" s="138">
        <v>65</v>
      </c>
      <c r="T199" s="138"/>
      <c r="U199" s="138"/>
      <c r="V199" s="138"/>
      <c r="W199" s="138"/>
      <c r="X199" s="138"/>
      <c r="Y199" s="139"/>
    </row>
    <row r="200" spans="1:25" s="96" customFormat="1" x14ac:dyDescent="0.25">
      <c r="A200" s="136" t="s">
        <v>137</v>
      </c>
      <c r="B200" s="137" t="s">
        <v>60</v>
      </c>
      <c r="C200" s="137" t="s">
        <v>138</v>
      </c>
      <c r="D200" s="137" t="s">
        <v>134</v>
      </c>
      <c r="E200" s="137" t="s">
        <v>63</v>
      </c>
      <c r="F200" s="137">
        <v>2015</v>
      </c>
      <c r="G200" s="137"/>
      <c r="H200" s="138">
        <v>3489</v>
      </c>
      <c r="I200" s="137"/>
      <c r="J200" s="137" t="s">
        <v>67</v>
      </c>
      <c r="K200" s="137" t="s">
        <v>68</v>
      </c>
      <c r="L200" s="137"/>
      <c r="M200" s="137"/>
      <c r="N200" s="137"/>
      <c r="O200" s="137"/>
      <c r="P200" s="137"/>
      <c r="Q200" s="138"/>
      <c r="R200" s="138"/>
      <c r="S200" s="138"/>
      <c r="T200" s="138"/>
      <c r="U200" s="138"/>
      <c r="V200" s="138"/>
      <c r="W200" s="138"/>
      <c r="X200" s="138"/>
      <c r="Y200" s="139"/>
    </row>
    <row r="201" spans="1:25" s="96" customFormat="1" x14ac:dyDescent="0.25">
      <c r="A201" s="136" t="s">
        <v>128</v>
      </c>
      <c r="B201" s="137" t="s">
        <v>60</v>
      </c>
      <c r="C201" s="137" t="s">
        <v>129</v>
      </c>
      <c r="D201" s="137" t="s">
        <v>121</v>
      </c>
      <c r="E201" s="137" t="s">
        <v>63</v>
      </c>
      <c r="F201" s="137">
        <v>2025</v>
      </c>
      <c r="G201" s="137"/>
      <c r="H201" s="138">
        <v>1343</v>
      </c>
      <c r="I201" s="137"/>
      <c r="J201" s="137" t="s">
        <v>67</v>
      </c>
      <c r="K201" s="137" t="s">
        <v>68</v>
      </c>
      <c r="L201" s="137"/>
      <c r="M201" s="137"/>
      <c r="N201" s="137"/>
      <c r="O201" s="137"/>
      <c r="P201" s="137"/>
      <c r="Q201" s="138"/>
      <c r="R201" s="138"/>
      <c r="S201" s="138"/>
      <c r="T201" s="138"/>
      <c r="U201" s="138"/>
      <c r="V201" s="138"/>
      <c r="W201" s="138"/>
      <c r="X201" s="138"/>
      <c r="Y201" s="139"/>
    </row>
    <row r="202" spans="1:25" s="96" customFormat="1" x14ac:dyDescent="0.25">
      <c r="A202" s="136" t="s">
        <v>94</v>
      </c>
      <c r="B202" s="137" t="s">
        <v>60</v>
      </c>
      <c r="C202" s="137" t="s">
        <v>95</v>
      </c>
      <c r="D202" s="137" t="s">
        <v>62</v>
      </c>
      <c r="E202" s="137" t="s">
        <v>70</v>
      </c>
      <c r="F202" s="137">
        <v>1998</v>
      </c>
      <c r="G202" s="137">
        <v>2023</v>
      </c>
      <c r="H202" s="138">
        <v>850</v>
      </c>
      <c r="I202" s="137"/>
      <c r="J202" s="137" t="s">
        <v>67</v>
      </c>
      <c r="K202" s="137" t="s">
        <v>68</v>
      </c>
      <c r="L202" s="137"/>
      <c r="M202" s="137"/>
      <c r="N202" s="137"/>
      <c r="O202" s="137"/>
      <c r="P202" s="137"/>
      <c r="Q202" s="138">
        <v>842.69999313354492</v>
      </c>
      <c r="R202" s="138">
        <v>791.30000305175781</v>
      </c>
      <c r="S202" s="138">
        <v>896.36665344238281</v>
      </c>
      <c r="T202" s="138"/>
      <c r="U202" s="138"/>
      <c r="V202" s="138"/>
      <c r="W202" s="138"/>
      <c r="X202" s="138"/>
      <c r="Y202" s="139"/>
    </row>
    <row r="203" spans="1:25" s="96" customFormat="1" x14ac:dyDescent="0.25">
      <c r="A203" s="95" t="s">
        <v>260</v>
      </c>
      <c r="B203" s="152" t="s">
        <v>60</v>
      </c>
      <c r="C203" s="152" t="s">
        <v>206</v>
      </c>
      <c r="D203" s="153" t="s">
        <v>207</v>
      </c>
      <c r="E203" s="152" t="s">
        <v>70</v>
      </c>
      <c r="F203" s="152">
        <v>2023</v>
      </c>
      <c r="G203" s="154"/>
      <c r="H203" s="155">
        <v>92960</v>
      </c>
      <c r="I203" s="154"/>
      <c r="J203" s="154" t="s">
        <v>200</v>
      </c>
      <c r="K203" s="152" t="s">
        <v>68</v>
      </c>
      <c r="Q203" s="97"/>
      <c r="R203" s="97"/>
      <c r="S203" s="97"/>
      <c r="T203" s="156"/>
      <c r="U203" s="156"/>
      <c r="V203" s="155">
        <v>16800</v>
      </c>
      <c r="W203" s="155">
        <v>33600</v>
      </c>
      <c r="X203" s="155">
        <v>92960</v>
      </c>
      <c r="Y203" s="157">
        <v>92960</v>
      </c>
    </row>
    <row r="204" spans="1:25" s="96" customFormat="1" x14ac:dyDescent="0.25">
      <c r="A204" s="136" t="s">
        <v>96</v>
      </c>
      <c r="B204" s="137" t="s">
        <v>60</v>
      </c>
      <c r="C204" s="137" t="s">
        <v>97</v>
      </c>
      <c r="D204" s="137" t="s">
        <v>62</v>
      </c>
      <c r="E204" s="137" t="s">
        <v>70</v>
      </c>
      <c r="F204" s="137">
        <v>2010</v>
      </c>
      <c r="G204" s="137">
        <v>2034</v>
      </c>
      <c r="H204" s="138">
        <v>340</v>
      </c>
      <c r="I204" s="137"/>
      <c r="J204" s="137" t="s">
        <v>67</v>
      </c>
      <c r="K204" s="137" t="s">
        <v>68</v>
      </c>
      <c r="L204" s="137"/>
      <c r="M204" s="137"/>
      <c r="N204" s="137"/>
      <c r="O204" s="137"/>
      <c r="P204" s="137"/>
      <c r="Q204" s="138"/>
      <c r="R204" s="138"/>
      <c r="S204" s="138"/>
      <c r="T204" s="138"/>
      <c r="U204" s="138"/>
      <c r="V204" s="138"/>
      <c r="W204" s="138"/>
      <c r="X204" s="138"/>
      <c r="Y204" s="139"/>
    </row>
    <row r="205" spans="1:25" s="96" customFormat="1" x14ac:dyDescent="0.25">
      <c r="A205" s="95" t="s">
        <v>98</v>
      </c>
      <c r="B205" s="96" t="s">
        <v>60</v>
      </c>
      <c r="C205" s="96" t="s">
        <v>99</v>
      </c>
      <c r="D205" s="96" t="s">
        <v>62</v>
      </c>
      <c r="E205" s="96" t="s">
        <v>63</v>
      </c>
      <c r="F205" s="96">
        <v>1996</v>
      </c>
      <c r="H205" s="97">
        <v>350</v>
      </c>
      <c r="J205" s="96" t="s">
        <v>67</v>
      </c>
      <c r="K205" s="96" t="s">
        <v>100</v>
      </c>
      <c r="Q205" s="97">
        <v>280.70000076293945</v>
      </c>
      <c r="R205" s="97">
        <v>347.70000457763672</v>
      </c>
      <c r="S205" s="97">
        <v>311.53333568572998</v>
      </c>
      <c r="T205" s="97"/>
      <c r="U205" s="97"/>
      <c r="V205" s="97"/>
      <c r="W205" s="97"/>
      <c r="X205" s="97"/>
      <c r="Y205" s="98"/>
    </row>
    <row r="206" spans="1:25" s="96" customFormat="1" x14ac:dyDescent="0.25">
      <c r="A206" s="136" t="s">
        <v>98</v>
      </c>
      <c r="B206" s="137" t="s">
        <v>60</v>
      </c>
      <c r="C206" s="137" t="s">
        <v>99</v>
      </c>
      <c r="D206" s="137" t="s">
        <v>62</v>
      </c>
      <c r="E206" s="137" t="s">
        <v>63</v>
      </c>
      <c r="F206" s="137">
        <v>1996</v>
      </c>
      <c r="G206" s="137"/>
      <c r="H206" s="138">
        <v>350</v>
      </c>
      <c r="I206" s="137"/>
      <c r="J206" s="137" t="s">
        <v>67</v>
      </c>
      <c r="K206" s="137" t="s">
        <v>100</v>
      </c>
      <c r="L206" s="137"/>
      <c r="M206" s="137"/>
      <c r="N206" s="137"/>
      <c r="O206" s="137"/>
      <c r="P206" s="137"/>
      <c r="Q206" s="138">
        <v>280.70000076293945</v>
      </c>
      <c r="R206" s="138">
        <v>347.70000457763672</v>
      </c>
      <c r="S206" s="138">
        <v>311.53333568572998</v>
      </c>
      <c r="T206" s="138"/>
      <c r="U206" s="138"/>
      <c r="V206" s="138"/>
      <c r="W206" s="138"/>
      <c r="X206" s="138"/>
      <c r="Y206" s="139"/>
    </row>
    <row r="207" spans="1:25" s="96" customFormat="1" x14ac:dyDescent="0.25">
      <c r="A207" s="136" t="s">
        <v>101</v>
      </c>
      <c r="B207" s="137" t="s">
        <v>60</v>
      </c>
      <c r="C207" s="137" t="s">
        <v>99</v>
      </c>
      <c r="D207" s="137" t="s">
        <v>62</v>
      </c>
      <c r="E207" s="137" t="s">
        <v>63</v>
      </c>
      <c r="F207" s="137">
        <v>2003</v>
      </c>
      <c r="G207" s="137"/>
      <c r="H207" s="138">
        <v>235</v>
      </c>
      <c r="I207" s="137"/>
      <c r="J207" s="137" t="s">
        <v>67</v>
      </c>
      <c r="K207" s="137" t="s">
        <v>68</v>
      </c>
      <c r="L207" s="137"/>
      <c r="M207" s="137"/>
      <c r="N207" s="137"/>
      <c r="O207" s="137"/>
      <c r="P207" s="137"/>
      <c r="Q207" s="138">
        <v>257.29999577999115</v>
      </c>
      <c r="R207" s="138">
        <v>145.40000081062317</v>
      </c>
      <c r="S207" s="138">
        <v>248.23333287239075</v>
      </c>
      <c r="T207" s="138"/>
      <c r="U207" s="138"/>
      <c r="V207" s="138"/>
      <c r="W207" s="138"/>
      <c r="X207" s="138"/>
      <c r="Y207" s="139"/>
    </row>
    <row r="208" spans="1:25" s="96" customFormat="1" x14ac:dyDescent="0.25">
      <c r="A208" s="136" t="s">
        <v>102</v>
      </c>
      <c r="B208" s="137" t="s">
        <v>60</v>
      </c>
      <c r="C208" s="137" t="s">
        <v>103</v>
      </c>
      <c r="D208" s="137" t="s">
        <v>62</v>
      </c>
      <c r="E208" s="137" t="s">
        <v>70</v>
      </c>
      <c r="F208" s="137">
        <v>1999</v>
      </c>
      <c r="G208" s="137">
        <v>2024</v>
      </c>
      <c r="H208" s="138">
        <v>400</v>
      </c>
      <c r="I208" s="137"/>
      <c r="J208" s="137" t="s">
        <v>67</v>
      </c>
      <c r="K208" s="137" t="s">
        <v>68</v>
      </c>
      <c r="L208" s="137"/>
      <c r="M208" s="137"/>
      <c r="N208" s="137"/>
      <c r="O208" s="137"/>
      <c r="P208" s="137"/>
      <c r="Q208" s="138">
        <v>172.29999828338623</v>
      </c>
      <c r="R208" s="138">
        <v>194.79999876022339</v>
      </c>
      <c r="S208" s="138">
        <v>197.46666574478149</v>
      </c>
      <c r="T208" s="138"/>
      <c r="U208" s="138"/>
      <c r="V208" s="138"/>
      <c r="W208" s="138"/>
      <c r="X208" s="138"/>
      <c r="Y208" s="139"/>
    </row>
    <row r="209" spans="1:25" s="96" customFormat="1" x14ac:dyDescent="0.25">
      <c r="A209" s="136" t="s">
        <v>130</v>
      </c>
      <c r="B209" s="137" t="s">
        <v>60</v>
      </c>
      <c r="C209" s="137" t="s">
        <v>103</v>
      </c>
      <c r="D209" s="137" t="s">
        <v>121</v>
      </c>
      <c r="E209" s="137" t="s">
        <v>63</v>
      </c>
      <c r="F209" s="137">
        <v>2015</v>
      </c>
      <c r="G209" s="137"/>
      <c r="H209" s="138">
        <v>3000</v>
      </c>
      <c r="I209" s="137"/>
      <c r="J209" s="137" t="s">
        <v>67</v>
      </c>
      <c r="K209" s="137" t="s">
        <v>68</v>
      </c>
      <c r="L209" s="137"/>
      <c r="M209" s="137"/>
      <c r="N209" s="137"/>
      <c r="O209" s="137"/>
      <c r="P209" s="137"/>
      <c r="Q209" s="138"/>
      <c r="R209" s="138"/>
      <c r="S209" s="138"/>
      <c r="T209" s="138"/>
      <c r="U209" s="138"/>
      <c r="V209" s="138"/>
      <c r="W209" s="138"/>
      <c r="X209" s="138"/>
      <c r="Y209" s="139"/>
    </row>
    <row r="210" spans="1:25" s="96" customFormat="1" x14ac:dyDescent="0.25">
      <c r="A210" s="136" t="s">
        <v>168</v>
      </c>
      <c r="B210" s="137" t="s">
        <v>158</v>
      </c>
      <c r="C210" s="31" t="s">
        <v>204</v>
      </c>
      <c r="D210" s="137" t="s">
        <v>167</v>
      </c>
      <c r="E210" s="137" t="s">
        <v>165</v>
      </c>
      <c r="F210" s="31">
        <v>2025</v>
      </c>
      <c r="G210" s="137"/>
      <c r="H210" s="138">
        <v>500</v>
      </c>
      <c r="I210" s="137"/>
      <c r="J210" s="31" t="s">
        <v>200</v>
      </c>
      <c r="K210" s="137" t="s">
        <v>68</v>
      </c>
      <c r="L210" s="137"/>
      <c r="M210" s="137"/>
      <c r="N210" s="137"/>
      <c r="O210" s="137"/>
      <c r="P210" s="137"/>
      <c r="Q210" s="138"/>
      <c r="R210" s="138"/>
      <c r="S210" s="138"/>
      <c r="T210" s="138"/>
      <c r="U210" s="31"/>
      <c r="V210" s="102">
        <v>367.52862777581322</v>
      </c>
      <c r="W210" s="102">
        <v>424.71327017200878</v>
      </c>
      <c r="X210" s="102">
        <v>458.16414159093233</v>
      </c>
      <c r="Y210" s="103">
        <v>481.89791256820422</v>
      </c>
    </row>
    <row r="211" spans="1:25" s="96" customFormat="1" x14ac:dyDescent="0.25">
      <c r="A211" s="136" t="s">
        <v>104</v>
      </c>
      <c r="B211" s="137" t="s">
        <v>60</v>
      </c>
      <c r="C211" s="137" t="s">
        <v>105</v>
      </c>
      <c r="D211" s="137" t="s">
        <v>62</v>
      </c>
      <c r="E211" s="137" t="s">
        <v>63</v>
      </c>
      <c r="F211" s="137">
        <v>1997</v>
      </c>
      <c r="G211" s="137"/>
      <c r="H211" s="138">
        <v>500</v>
      </c>
      <c r="I211" s="137"/>
      <c r="J211" s="137" t="s">
        <v>64</v>
      </c>
      <c r="K211" s="137" t="s">
        <v>65</v>
      </c>
      <c r="L211" s="137"/>
      <c r="M211" s="137"/>
      <c r="N211" s="137"/>
      <c r="O211" s="137"/>
      <c r="P211" s="137"/>
      <c r="Q211" s="138">
        <v>308.90000152587891</v>
      </c>
      <c r="R211" s="138">
        <v>300.39999961853027</v>
      </c>
      <c r="S211" s="138">
        <v>307.59999847412109</v>
      </c>
      <c r="T211" s="138"/>
      <c r="U211" s="138"/>
      <c r="V211" s="138"/>
      <c r="W211" s="138"/>
      <c r="X211" s="138"/>
      <c r="Y211" s="139"/>
    </row>
    <row r="212" spans="1:25" s="96" customFormat="1" x14ac:dyDescent="0.25">
      <c r="A212" s="136" t="s">
        <v>106</v>
      </c>
      <c r="B212" s="137" t="s">
        <v>60</v>
      </c>
      <c r="C212" s="137" t="s">
        <v>107</v>
      </c>
      <c r="D212" s="137" t="s">
        <v>62</v>
      </c>
      <c r="E212" s="137" t="s">
        <v>63</v>
      </c>
      <c r="F212" s="137">
        <v>2006</v>
      </c>
      <c r="G212" s="137"/>
      <c r="H212" s="138">
        <v>3426</v>
      </c>
      <c r="I212" s="137"/>
      <c r="J212" s="137" t="s">
        <v>67</v>
      </c>
      <c r="K212" s="137" t="s">
        <v>68</v>
      </c>
      <c r="L212" s="137"/>
      <c r="M212" s="137"/>
      <c r="N212" s="137"/>
      <c r="O212" s="137"/>
      <c r="P212" s="137"/>
      <c r="Q212" s="138">
        <v>1848.6000137329102</v>
      </c>
      <c r="R212" s="138">
        <v>2855.900016784668</v>
      </c>
      <c r="S212" s="138">
        <v>1949.4000158309937</v>
      </c>
      <c r="T212" s="138"/>
      <c r="U212" s="138"/>
      <c r="V212" s="138"/>
      <c r="W212" s="138"/>
      <c r="X212" s="138"/>
      <c r="Y212" s="139"/>
    </row>
    <row r="213" spans="1:25" s="96" customFormat="1" x14ac:dyDescent="0.25">
      <c r="A213" s="136" t="s">
        <v>108</v>
      </c>
      <c r="B213" s="137" t="s">
        <v>60</v>
      </c>
      <c r="C213" s="137" t="s">
        <v>109</v>
      </c>
      <c r="D213" s="137" t="s">
        <v>62</v>
      </c>
      <c r="E213" s="137" t="s">
        <v>110</v>
      </c>
      <c r="F213" s="137">
        <v>2011</v>
      </c>
      <c r="G213" s="137"/>
      <c r="H213" s="138">
        <v>648</v>
      </c>
      <c r="I213" s="137"/>
      <c r="J213" s="137" t="s">
        <v>67</v>
      </c>
      <c r="K213" s="137" t="s">
        <v>68</v>
      </c>
      <c r="L213" s="137"/>
      <c r="M213" s="137"/>
      <c r="N213" s="137"/>
      <c r="O213" s="137"/>
      <c r="P213" s="137"/>
      <c r="Q213" s="138">
        <v>647.99998474121094</v>
      </c>
      <c r="R213" s="138">
        <v>648</v>
      </c>
      <c r="S213" s="138">
        <v>647.99999237060547</v>
      </c>
      <c r="T213" s="138"/>
      <c r="U213" s="138"/>
      <c r="V213" s="138"/>
      <c r="W213" s="138"/>
      <c r="X213" s="138"/>
      <c r="Y213" s="139"/>
    </row>
    <row r="214" spans="1:25" s="96" customFormat="1" x14ac:dyDescent="0.25">
      <c r="A214" s="136" t="s">
        <v>188</v>
      </c>
      <c r="B214" s="137" t="s">
        <v>181</v>
      </c>
      <c r="C214" s="31" t="s">
        <v>205</v>
      </c>
      <c r="D214" s="31" t="s">
        <v>121</v>
      </c>
      <c r="E214" s="137" t="s">
        <v>187</v>
      </c>
      <c r="F214" s="137">
        <v>2025</v>
      </c>
      <c r="G214" s="137"/>
      <c r="H214" s="138">
        <v>28000</v>
      </c>
      <c r="I214" s="137"/>
      <c r="J214" s="31" t="s">
        <v>200</v>
      </c>
      <c r="K214" s="137" t="s">
        <v>68</v>
      </c>
      <c r="L214" s="137"/>
      <c r="M214" s="137"/>
      <c r="N214" s="137"/>
      <c r="O214" s="137"/>
      <c r="P214" s="137"/>
      <c r="Q214" s="138"/>
      <c r="R214" s="138"/>
      <c r="S214" s="138"/>
      <c r="T214" s="138"/>
      <c r="U214" s="138">
        <v>28000</v>
      </c>
      <c r="V214" s="138">
        <v>28000</v>
      </c>
      <c r="W214" s="138">
        <v>28000</v>
      </c>
      <c r="X214" s="138">
        <v>28000</v>
      </c>
      <c r="Y214" s="139">
        <v>28000</v>
      </c>
    </row>
    <row r="215" spans="1:25" s="96" customFormat="1" x14ac:dyDescent="0.25">
      <c r="A215" s="136" t="s">
        <v>173</v>
      </c>
      <c r="B215" s="137" t="s">
        <v>158</v>
      </c>
      <c r="C215" s="104" t="s">
        <v>209</v>
      </c>
      <c r="D215" s="137" t="s">
        <v>121</v>
      </c>
      <c r="E215" s="137" t="s">
        <v>165</v>
      </c>
      <c r="F215" s="104">
        <v>2025</v>
      </c>
      <c r="G215" s="137"/>
      <c r="H215" s="138">
        <v>1600</v>
      </c>
      <c r="I215" s="137"/>
      <c r="J215" s="137"/>
      <c r="K215" s="137" t="s">
        <v>68</v>
      </c>
      <c r="L215" s="137"/>
      <c r="M215" s="137"/>
      <c r="N215" s="137"/>
      <c r="O215" s="137"/>
      <c r="P215" s="137"/>
      <c r="Q215" s="138"/>
      <c r="R215" s="138"/>
      <c r="S215" s="138"/>
      <c r="T215" s="105"/>
      <c r="U215" s="105"/>
      <c r="V215" s="105">
        <v>800</v>
      </c>
      <c r="W215" s="105">
        <v>1600</v>
      </c>
      <c r="X215" s="105">
        <v>1600</v>
      </c>
      <c r="Y215" s="106">
        <v>1600</v>
      </c>
    </row>
    <row r="216" spans="1:25" s="96" customFormat="1" x14ac:dyDescent="0.25">
      <c r="A216" s="136" t="s">
        <v>111</v>
      </c>
      <c r="B216" s="137" t="s">
        <v>60</v>
      </c>
      <c r="C216" s="137" t="s">
        <v>112</v>
      </c>
      <c r="D216" s="137" t="s">
        <v>62</v>
      </c>
      <c r="E216" s="137" t="s">
        <v>63</v>
      </c>
      <c r="F216" s="137">
        <v>1997</v>
      </c>
      <c r="G216" s="137"/>
      <c r="H216" s="138">
        <v>168</v>
      </c>
      <c r="I216" s="137"/>
      <c r="J216" s="137" t="s">
        <v>67</v>
      </c>
      <c r="K216" s="137" t="s">
        <v>68</v>
      </c>
      <c r="L216" s="137"/>
      <c r="M216" s="137"/>
      <c r="N216" s="137"/>
      <c r="O216" s="137"/>
      <c r="P216" s="137"/>
      <c r="Q216" s="138">
        <v>47.999999523162842</v>
      </c>
      <c r="R216" s="138">
        <v>51.199999570846558</v>
      </c>
      <c r="S216" s="138">
        <v>51.266666412353516</v>
      </c>
      <c r="T216" s="138"/>
      <c r="U216" s="138"/>
      <c r="V216" s="138"/>
      <c r="W216" s="138"/>
      <c r="X216" s="138"/>
      <c r="Y216" s="139"/>
    </row>
    <row r="217" spans="1:25" s="96" customFormat="1" x14ac:dyDescent="0.25">
      <c r="A217" s="136" t="s">
        <v>179</v>
      </c>
      <c r="B217" s="137" t="s">
        <v>158</v>
      </c>
      <c r="C217" s="31" t="s">
        <v>198</v>
      </c>
      <c r="D217" s="137" t="s">
        <v>139</v>
      </c>
      <c r="E217" s="137" t="s">
        <v>165</v>
      </c>
      <c r="F217" s="137">
        <v>2015</v>
      </c>
      <c r="G217" s="137"/>
      <c r="H217" s="76">
        <v>1500</v>
      </c>
      <c r="I217" s="137"/>
      <c r="J217" s="137"/>
      <c r="K217" s="137" t="s">
        <v>68</v>
      </c>
      <c r="L217" s="137"/>
      <c r="M217" s="137"/>
      <c r="N217" s="78">
        <v>18000000</v>
      </c>
      <c r="O217" s="137"/>
      <c r="P217" s="137"/>
      <c r="Q217" s="138"/>
      <c r="R217" s="138"/>
      <c r="S217" s="138"/>
      <c r="T217" s="138">
        <v>234.75</v>
      </c>
      <c r="U217" s="138">
        <v>382.5701562113145</v>
      </c>
      <c r="V217" s="138">
        <v>432.57636000586558</v>
      </c>
      <c r="W217" s="138">
        <v>463.48856958478194</v>
      </c>
      <c r="X217" s="138">
        <v>485.92310111218239</v>
      </c>
      <c r="Y217" s="139">
        <v>500</v>
      </c>
    </row>
    <row r="218" spans="1:25" s="96" customFormat="1" x14ac:dyDescent="0.25">
      <c r="A218" s="136" t="s">
        <v>115</v>
      </c>
      <c r="B218" s="137" t="s">
        <v>60</v>
      </c>
      <c r="C218" s="137" t="s">
        <v>114</v>
      </c>
      <c r="D218" s="137" t="s">
        <v>62</v>
      </c>
      <c r="E218" s="137" t="s">
        <v>70</v>
      </c>
      <c r="F218" s="137">
        <v>2000</v>
      </c>
      <c r="G218" s="137">
        <v>2025</v>
      </c>
      <c r="H218" s="138">
        <v>960</v>
      </c>
      <c r="I218" s="137"/>
      <c r="J218" s="137" t="s">
        <v>67</v>
      </c>
      <c r="K218" s="137" t="s">
        <v>68</v>
      </c>
      <c r="L218" s="137"/>
      <c r="M218" s="137"/>
      <c r="N218" s="137"/>
      <c r="O218" s="137"/>
      <c r="P218" s="137"/>
      <c r="Q218" s="138">
        <v>719.9000004529953</v>
      </c>
      <c r="R218" s="138">
        <v>738.80000598728657</v>
      </c>
      <c r="S218" s="138">
        <v>898.1333235502243</v>
      </c>
      <c r="T218" s="138"/>
      <c r="U218" s="138"/>
      <c r="V218" s="138"/>
      <c r="W218" s="138"/>
      <c r="X218" s="138"/>
      <c r="Y218" s="139"/>
    </row>
    <row r="219" spans="1:25" s="96" customFormat="1" x14ac:dyDescent="0.25">
      <c r="A219" s="136" t="s">
        <v>113</v>
      </c>
      <c r="B219" s="137" t="s">
        <v>60</v>
      </c>
      <c r="C219" s="137" t="s">
        <v>114</v>
      </c>
      <c r="D219" s="137" t="s">
        <v>62</v>
      </c>
      <c r="E219" s="137" t="s">
        <v>70</v>
      </c>
      <c r="F219" s="137">
        <v>2000</v>
      </c>
      <c r="G219" s="137">
        <v>2025</v>
      </c>
      <c r="H219" s="138">
        <v>640</v>
      </c>
      <c r="I219" s="137"/>
      <c r="J219" s="137" t="s">
        <v>67</v>
      </c>
      <c r="K219" s="137" t="s">
        <v>100</v>
      </c>
      <c r="L219" s="137"/>
      <c r="M219" s="137"/>
      <c r="N219" s="137"/>
      <c r="O219" s="137"/>
      <c r="P219" s="137"/>
      <c r="Q219" s="138">
        <v>488.39999294281006</v>
      </c>
      <c r="R219" s="138">
        <v>544.39999580383301</v>
      </c>
      <c r="S219" s="138">
        <v>559.49999618530273</v>
      </c>
      <c r="T219" s="138"/>
      <c r="U219" s="138"/>
      <c r="V219" s="138"/>
      <c r="W219" s="138"/>
      <c r="X219" s="138"/>
      <c r="Y219" s="139"/>
    </row>
    <row r="220" spans="1:25" s="96" customFormat="1" x14ac:dyDescent="0.25">
      <c r="A220" s="136" t="s">
        <v>176</v>
      </c>
      <c r="B220" s="137" t="s">
        <v>158</v>
      </c>
      <c r="C220" s="31" t="s">
        <v>210</v>
      </c>
      <c r="D220" s="137" t="s">
        <v>121</v>
      </c>
      <c r="E220" s="137" t="s">
        <v>165</v>
      </c>
      <c r="F220" s="137">
        <v>2016</v>
      </c>
      <c r="G220" s="137"/>
      <c r="H220" s="105">
        <v>1120</v>
      </c>
      <c r="I220" s="137"/>
      <c r="J220" s="137"/>
      <c r="K220" s="137" t="s">
        <v>68</v>
      </c>
      <c r="L220" s="137"/>
      <c r="M220" s="137"/>
      <c r="N220" s="137"/>
      <c r="O220" s="137"/>
      <c r="P220" s="137"/>
      <c r="Q220" s="138"/>
      <c r="R220" s="138"/>
      <c r="S220" s="138"/>
      <c r="T220" s="138"/>
      <c r="U220" s="105"/>
      <c r="V220" s="105">
        <v>1235</v>
      </c>
      <c r="W220" s="105">
        <v>1427</v>
      </c>
      <c r="X220" s="105">
        <v>1539</v>
      </c>
      <c r="Y220" s="106">
        <v>1619</v>
      </c>
    </row>
    <row r="221" spans="1:25" s="96" customFormat="1" x14ac:dyDescent="0.25">
      <c r="A221" s="136" t="s">
        <v>177</v>
      </c>
      <c r="B221" s="137" t="s">
        <v>158</v>
      </c>
      <c r="C221" s="104" t="s">
        <v>211</v>
      </c>
      <c r="D221" s="104" t="s">
        <v>62</v>
      </c>
      <c r="E221" s="137" t="s">
        <v>165</v>
      </c>
      <c r="F221" s="137">
        <v>2015</v>
      </c>
      <c r="G221" s="137"/>
      <c r="H221" s="130">
        <v>800</v>
      </c>
      <c r="I221" s="137"/>
      <c r="J221" s="137"/>
      <c r="K221" s="137" t="s">
        <v>68</v>
      </c>
      <c r="L221" s="137"/>
      <c r="M221" s="137"/>
      <c r="N221" s="137"/>
      <c r="O221" s="137"/>
      <c r="P221" s="137"/>
      <c r="Q221" s="138"/>
      <c r="R221" s="138"/>
      <c r="S221" s="138"/>
      <c r="T221" s="105">
        <v>500</v>
      </c>
      <c r="U221" s="105">
        <v>500</v>
      </c>
      <c r="V221" s="105">
        <v>500</v>
      </c>
      <c r="W221" s="105">
        <v>500</v>
      </c>
      <c r="X221" s="105">
        <v>500</v>
      </c>
      <c r="Y221" s="106">
        <v>500</v>
      </c>
    </row>
    <row r="222" spans="1:25" s="96" customFormat="1" ht="15.75" thickBot="1" x14ac:dyDescent="0.3">
      <c r="A222" s="158" t="s">
        <v>260</v>
      </c>
      <c r="B222" s="108" t="s">
        <v>60</v>
      </c>
      <c r="C222" s="108" t="s">
        <v>230</v>
      </c>
      <c r="D222" s="108" t="s">
        <v>139</v>
      </c>
      <c r="E222" s="108" t="s">
        <v>63</v>
      </c>
      <c r="F222" s="108">
        <v>2030</v>
      </c>
      <c r="G222" s="108"/>
      <c r="H222" s="112">
        <v>1100</v>
      </c>
      <c r="I222" s="108"/>
      <c r="J222" s="108" t="s">
        <v>64</v>
      </c>
      <c r="K222" s="108" t="s">
        <v>68</v>
      </c>
      <c r="L222" s="108"/>
      <c r="M222" s="108"/>
      <c r="N222" s="108"/>
      <c r="O222" s="108"/>
      <c r="P222" s="108" t="s">
        <v>231</v>
      </c>
      <c r="Q222" s="112"/>
      <c r="R222" s="112"/>
      <c r="S222" s="112"/>
      <c r="T222" s="112"/>
      <c r="U222" s="112"/>
      <c r="V222" s="112"/>
      <c r="W222" s="112"/>
      <c r="X222" s="112">
        <v>1100</v>
      </c>
      <c r="Y222" s="113">
        <v>1100</v>
      </c>
    </row>
    <row r="223" spans="1:25" s="204" customFormat="1" ht="15.75" thickBot="1" x14ac:dyDescent="0.3">
      <c r="A223" s="174" t="s">
        <v>144</v>
      </c>
      <c r="B223" s="172" t="s">
        <v>60</v>
      </c>
      <c r="C223" s="171" t="s">
        <v>226</v>
      </c>
      <c r="D223" s="171" t="s">
        <v>121</v>
      </c>
      <c r="E223" s="172" t="s">
        <v>63</v>
      </c>
      <c r="F223" s="171">
        <v>2025</v>
      </c>
      <c r="G223" s="171"/>
      <c r="H223" s="173">
        <v>689</v>
      </c>
      <c r="I223" s="172"/>
      <c r="J223" s="172" t="s">
        <v>67</v>
      </c>
      <c r="K223" s="172" t="s">
        <v>68</v>
      </c>
      <c r="L223" s="172"/>
      <c r="M223" s="172"/>
      <c r="N223" s="200">
        <v>18800000</v>
      </c>
      <c r="O223" s="171">
        <v>967</v>
      </c>
      <c r="P223" s="201" t="s">
        <v>227</v>
      </c>
      <c r="Q223" s="202"/>
      <c r="R223" s="202"/>
      <c r="S223" s="202"/>
      <c r="T223" s="202"/>
      <c r="U223" s="202"/>
      <c r="V223" s="202">
        <v>689</v>
      </c>
      <c r="W223" s="202">
        <v>689</v>
      </c>
      <c r="X223" s="202">
        <v>689</v>
      </c>
      <c r="Y223" s="203">
        <v>689</v>
      </c>
    </row>
    <row r="224" spans="1:25" s="96" customFormat="1" x14ac:dyDescent="0.25">
      <c r="A224" s="158" t="s">
        <v>260</v>
      </c>
      <c r="B224" s="108" t="s">
        <v>60</v>
      </c>
      <c r="C224" s="108" t="s">
        <v>228</v>
      </c>
      <c r="D224" s="108" t="s">
        <v>121</v>
      </c>
      <c r="E224" s="108" t="s">
        <v>63</v>
      </c>
      <c r="F224" s="108">
        <v>2020</v>
      </c>
      <c r="G224" s="108"/>
      <c r="H224" s="112">
        <v>111</v>
      </c>
      <c r="I224" s="108"/>
      <c r="J224" s="108" t="s">
        <v>67</v>
      </c>
      <c r="K224" s="108" t="s">
        <v>68</v>
      </c>
      <c r="L224" s="108"/>
      <c r="M224" s="108"/>
      <c r="N224" s="112">
        <v>2900000</v>
      </c>
      <c r="O224" s="110">
        <v>1500</v>
      </c>
      <c r="P224" s="108" t="s">
        <v>229</v>
      </c>
      <c r="Q224" s="112"/>
      <c r="R224" s="112"/>
      <c r="S224" s="112"/>
      <c r="T224" s="112"/>
      <c r="U224" s="112"/>
      <c r="V224" s="112">
        <v>111</v>
      </c>
      <c r="W224" s="112">
        <v>111</v>
      </c>
      <c r="X224" s="112">
        <v>111</v>
      </c>
      <c r="Y224" s="113">
        <v>111</v>
      </c>
    </row>
    <row r="225" spans="1:25" s="96" customFormat="1" x14ac:dyDescent="0.25">
      <c r="A225" s="136" t="s">
        <v>146</v>
      </c>
      <c r="B225" s="137" t="s">
        <v>60</v>
      </c>
      <c r="C225" s="137" t="s">
        <v>147</v>
      </c>
      <c r="D225" s="137" t="s">
        <v>139</v>
      </c>
      <c r="E225" s="137" t="s">
        <v>63</v>
      </c>
      <c r="F225" s="137">
        <v>2025</v>
      </c>
      <c r="G225" s="137"/>
      <c r="H225" s="138">
        <v>4400</v>
      </c>
      <c r="I225" s="137"/>
      <c r="J225" s="137" t="s">
        <v>67</v>
      </c>
      <c r="K225" s="137" t="s">
        <v>68</v>
      </c>
      <c r="L225" s="137"/>
      <c r="M225" s="137"/>
      <c r="N225" s="137"/>
      <c r="O225" s="137"/>
      <c r="P225" s="137"/>
      <c r="Q225" s="138"/>
      <c r="R225" s="138"/>
      <c r="S225" s="138"/>
      <c r="T225" s="138"/>
      <c r="U225" s="138"/>
      <c r="V225" s="138">
        <v>1576.0800000000002</v>
      </c>
      <c r="W225" s="138">
        <v>2517.3987547536508</v>
      </c>
      <c r="X225" s="138">
        <v>2835.8382605173524</v>
      </c>
      <c r="Y225" s="139">
        <v>3032.6872111158914</v>
      </c>
    </row>
    <row r="226" spans="1:25" s="96" customFormat="1" x14ac:dyDescent="0.25">
      <c r="A226" s="136" t="s">
        <v>116</v>
      </c>
      <c r="B226" s="137" t="s">
        <v>60</v>
      </c>
      <c r="C226" s="137" t="s">
        <v>117</v>
      </c>
      <c r="D226" s="137" t="s">
        <v>62</v>
      </c>
      <c r="E226" s="137" t="s">
        <v>63</v>
      </c>
      <c r="F226" s="137">
        <v>2006</v>
      </c>
      <c r="G226" s="137"/>
      <c r="H226" s="105">
        <v>1520</v>
      </c>
      <c r="I226" s="137"/>
      <c r="J226" s="137" t="s">
        <v>67</v>
      </c>
      <c r="K226" s="137" t="s">
        <v>68</v>
      </c>
      <c r="L226" s="137"/>
      <c r="M226" s="137"/>
      <c r="N226" s="137"/>
      <c r="O226" s="137"/>
      <c r="P226" s="137"/>
      <c r="Q226" s="138">
        <v>221.39999938011169</v>
      </c>
      <c r="R226" s="138">
        <v>124.7000013589859</v>
      </c>
      <c r="S226" s="138">
        <v>165.86666712909937</v>
      </c>
      <c r="T226" s="105">
        <v>930</v>
      </c>
      <c r="U226" s="105">
        <v>850</v>
      </c>
      <c r="V226" s="105">
        <v>850</v>
      </c>
      <c r="W226" s="105">
        <v>850</v>
      </c>
      <c r="X226" s="105">
        <v>850</v>
      </c>
      <c r="Y226" s="106">
        <v>850</v>
      </c>
    </row>
    <row r="227" spans="1:25" s="96" customFormat="1" x14ac:dyDescent="0.25">
      <c r="A227" s="136" t="s">
        <v>178</v>
      </c>
      <c r="B227" s="137" t="s">
        <v>158</v>
      </c>
      <c r="C227" s="31" t="s">
        <v>212</v>
      </c>
      <c r="D227" s="137" t="s">
        <v>121</v>
      </c>
      <c r="E227" s="137" t="s">
        <v>165</v>
      </c>
      <c r="F227" s="31">
        <v>2025</v>
      </c>
      <c r="G227" s="137"/>
      <c r="H227" s="138">
        <v>3900</v>
      </c>
      <c r="I227" s="137"/>
      <c r="J227" s="31" t="s">
        <v>200</v>
      </c>
      <c r="K227" s="137" t="s">
        <v>68</v>
      </c>
      <c r="L227" s="137"/>
      <c r="M227" s="137"/>
      <c r="N227" s="137"/>
      <c r="O227" s="137"/>
      <c r="P227" s="137"/>
      <c r="Q227" s="138"/>
      <c r="R227" s="138"/>
      <c r="S227" s="138"/>
      <c r="T227" s="138"/>
      <c r="U227" s="138">
        <v>1831.05</v>
      </c>
      <c r="V227" s="138">
        <v>2984.0472184482533</v>
      </c>
      <c r="W227" s="138">
        <v>3374.0956080457513</v>
      </c>
      <c r="X227" s="138">
        <v>3615.2108427612993</v>
      </c>
      <c r="Y227" s="139">
        <v>3790.2001886750227</v>
      </c>
    </row>
    <row r="228" spans="1:25" s="96" customFormat="1" x14ac:dyDescent="0.25">
      <c r="A228" s="95" t="s">
        <v>150</v>
      </c>
      <c r="B228" s="96" t="s">
        <v>60</v>
      </c>
      <c r="C228" s="96" t="s">
        <v>151</v>
      </c>
      <c r="D228" s="96" t="s">
        <v>139</v>
      </c>
      <c r="E228" s="96" t="s">
        <v>63</v>
      </c>
      <c r="F228" s="96">
        <v>2020</v>
      </c>
      <c r="H228" s="97">
        <v>140</v>
      </c>
      <c r="J228" s="96" t="s">
        <v>67</v>
      </c>
      <c r="K228" s="96" t="s">
        <v>68</v>
      </c>
      <c r="Q228" s="97"/>
      <c r="R228" s="97"/>
      <c r="S228" s="97"/>
      <c r="T228" s="97"/>
      <c r="U228" s="97">
        <v>74.032000000000011</v>
      </c>
      <c r="V228" s="97">
        <v>94.67665260444565</v>
      </c>
      <c r="W228" s="97">
        <v>101.66054933318283</v>
      </c>
      <c r="X228" s="97">
        <v>105.97776725764676</v>
      </c>
      <c r="Y228" s="98">
        <v>109.11098752744928</v>
      </c>
    </row>
    <row r="229" spans="1:25" s="96" customFormat="1" x14ac:dyDescent="0.25">
      <c r="A229" s="136" t="s">
        <v>150</v>
      </c>
      <c r="B229" s="137" t="s">
        <v>60</v>
      </c>
      <c r="C229" s="137" t="s">
        <v>151</v>
      </c>
      <c r="D229" s="137" t="s">
        <v>139</v>
      </c>
      <c r="E229" s="137" t="s">
        <v>63</v>
      </c>
      <c r="F229" s="137">
        <v>2020</v>
      </c>
      <c r="G229" s="137"/>
      <c r="H229" s="138">
        <v>140</v>
      </c>
      <c r="I229" s="137"/>
      <c r="J229" s="137" t="s">
        <v>67</v>
      </c>
      <c r="K229" s="137" t="s">
        <v>68</v>
      </c>
      <c r="L229" s="137"/>
      <c r="M229" s="137"/>
      <c r="N229" s="137"/>
      <c r="O229" s="137"/>
      <c r="P229" s="137"/>
      <c r="Q229" s="138"/>
      <c r="R229" s="138"/>
      <c r="S229" s="138"/>
      <c r="T229" s="138"/>
      <c r="U229" s="138">
        <v>74.032000000000011</v>
      </c>
      <c r="V229" s="138">
        <v>94.67665260444565</v>
      </c>
      <c r="W229" s="138">
        <v>101.66054933318283</v>
      </c>
      <c r="X229" s="138">
        <v>105.97776725764676</v>
      </c>
      <c r="Y229" s="139">
        <v>109.11098752744928</v>
      </c>
    </row>
    <row r="230" spans="1:25" s="96" customFormat="1" x14ac:dyDescent="0.25">
      <c r="A230" s="136" t="s">
        <v>218</v>
      </c>
      <c r="B230" s="137" t="s">
        <v>60</v>
      </c>
      <c r="C230" s="120" t="s">
        <v>217</v>
      </c>
      <c r="D230" s="137" t="s">
        <v>62</v>
      </c>
      <c r="E230" s="137" t="s">
        <v>63</v>
      </c>
      <c r="F230" s="120">
        <v>1974</v>
      </c>
      <c r="G230" s="120"/>
      <c r="H230" s="121">
        <f>440*1.12</f>
        <v>492.80000000000007</v>
      </c>
      <c r="I230" s="137"/>
      <c r="J230" s="137" t="s">
        <v>64</v>
      </c>
      <c r="K230" s="137" t="s">
        <v>65</v>
      </c>
      <c r="L230" s="137"/>
      <c r="M230" s="137"/>
      <c r="N230" s="137"/>
      <c r="O230" s="122">
        <f>ROUND(1500000/493,-2)</f>
        <v>3000</v>
      </c>
      <c r="P230" s="137"/>
      <c r="Q230" s="138">
        <v>335.49999809265137</v>
      </c>
      <c r="R230" s="138">
        <v>345.60000038146973</v>
      </c>
      <c r="S230" s="138">
        <v>340.0333309173584</v>
      </c>
      <c r="T230" s="121">
        <v>340</v>
      </c>
      <c r="U230" s="121">
        <v>400</v>
      </c>
      <c r="V230" s="121">
        <v>493</v>
      </c>
      <c r="W230" s="121">
        <v>493</v>
      </c>
      <c r="X230" s="121">
        <v>493</v>
      </c>
      <c r="Y230" s="123">
        <v>493</v>
      </c>
    </row>
    <row r="231" spans="1:25" s="96" customFormat="1" x14ac:dyDescent="0.25">
      <c r="A231" s="136" t="s">
        <v>152</v>
      </c>
      <c r="B231" s="137" t="s">
        <v>60</v>
      </c>
      <c r="C231" s="115" t="s">
        <v>223</v>
      </c>
      <c r="D231" s="137" t="s">
        <v>139</v>
      </c>
      <c r="E231" s="137" t="s">
        <v>63</v>
      </c>
      <c r="F231" s="115">
        <v>2020</v>
      </c>
      <c r="G231" s="115"/>
      <c r="H231" s="116">
        <f>250*1.12</f>
        <v>280</v>
      </c>
      <c r="I231" s="137"/>
      <c r="J231" s="137" t="s">
        <v>67</v>
      </c>
      <c r="K231" s="115" t="s">
        <v>224</v>
      </c>
      <c r="L231" s="137"/>
      <c r="M231" s="137"/>
      <c r="N231" s="117">
        <v>20000000</v>
      </c>
      <c r="O231" s="117">
        <f>ROUND(1425000/280,-2)</f>
        <v>5100</v>
      </c>
      <c r="P231" s="137"/>
      <c r="Q231" s="138"/>
      <c r="R231" s="138"/>
      <c r="S231" s="138"/>
      <c r="T231" s="116"/>
      <c r="U231" s="116"/>
      <c r="V231" s="116">
        <v>70</v>
      </c>
      <c r="W231" s="116">
        <v>140</v>
      </c>
      <c r="X231" s="116">
        <v>210</v>
      </c>
      <c r="Y231" s="118">
        <v>280</v>
      </c>
    </row>
    <row r="232" spans="1:25" s="96" customFormat="1" x14ac:dyDescent="0.25">
      <c r="A232" s="136" t="s">
        <v>153</v>
      </c>
      <c r="B232" s="137" t="s">
        <v>60</v>
      </c>
      <c r="C232" s="137" t="s">
        <v>154</v>
      </c>
      <c r="D232" s="137" t="s">
        <v>139</v>
      </c>
      <c r="E232" s="137" t="s">
        <v>63</v>
      </c>
      <c r="F232" s="137">
        <v>2015</v>
      </c>
      <c r="G232" s="137"/>
      <c r="H232" s="138">
        <v>150</v>
      </c>
      <c r="I232" s="137"/>
      <c r="J232" s="137" t="s">
        <v>67</v>
      </c>
      <c r="K232" s="137" t="s">
        <v>68</v>
      </c>
      <c r="L232" s="137"/>
      <c r="M232" s="137"/>
      <c r="N232" s="137"/>
      <c r="O232" s="137"/>
      <c r="P232" s="137"/>
      <c r="Q232" s="138"/>
      <c r="R232" s="138"/>
      <c r="S232" s="138"/>
      <c r="T232" s="138">
        <v>79.320000000000007</v>
      </c>
      <c r="U232" s="138">
        <v>101.43927064762035</v>
      </c>
      <c r="V232" s="138">
        <v>108.92201714269589</v>
      </c>
      <c r="W232" s="138">
        <v>113.5476077760501</v>
      </c>
      <c r="X232" s="138">
        <v>116.90462949369567</v>
      </c>
      <c r="Y232" s="139">
        <v>119.5412017618752</v>
      </c>
    </row>
    <row r="233" spans="1:25" s="96" customFormat="1" x14ac:dyDescent="0.25">
      <c r="A233" s="136" t="s">
        <v>148</v>
      </c>
      <c r="B233" s="137" t="s">
        <v>60</v>
      </c>
      <c r="C233" s="115" t="s">
        <v>222</v>
      </c>
      <c r="D233" s="137" t="s">
        <v>139</v>
      </c>
      <c r="E233" s="137" t="s">
        <v>63</v>
      </c>
      <c r="F233" s="115">
        <v>2025</v>
      </c>
      <c r="G233" s="115"/>
      <c r="H233" s="116">
        <f>75*1.12</f>
        <v>84.000000000000014</v>
      </c>
      <c r="I233" s="137"/>
      <c r="J233" s="137" t="s">
        <v>67</v>
      </c>
      <c r="K233" s="137" t="s">
        <v>68</v>
      </c>
      <c r="L233" s="137"/>
      <c r="M233" s="137"/>
      <c r="N233" s="117">
        <v>3750000</v>
      </c>
      <c r="O233" s="117">
        <f>ROUND(250000/84,-2)</f>
        <v>3000</v>
      </c>
      <c r="P233" s="115"/>
      <c r="Q233" s="116"/>
      <c r="R233" s="116"/>
      <c r="S233" s="116"/>
      <c r="T233" s="116"/>
      <c r="U233" s="116">
        <f>75*1.12</f>
        <v>84.000000000000014</v>
      </c>
      <c r="V233" s="116">
        <f>75*1.12</f>
        <v>84.000000000000014</v>
      </c>
      <c r="W233" s="116">
        <f>75*1.12</f>
        <v>84.000000000000014</v>
      </c>
      <c r="X233" s="116">
        <f>75*1.12</f>
        <v>84.000000000000014</v>
      </c>
      <c r="Y233" s="118">
        <f>75*1.12</f>
        <v>84.000000000000014</v>
      </c>
    </row>
    <row r="234" spans="1:25" s="96" customFormat="1" x14ac:dyDescent="0.25">
      <c r="A234" s="136" t="s">
        <v>219</v>
      </c>
      <c r="B234" s="137" t="s">
        <v>60</v>
      </c>
      <c r="C234" s="120" t="s">
        <v>220</v>
      </c>
      <c r="D234" s="137" t="s">
        <v>62</v>
      </c>
      <c r="E234" s="137" t="s">
        <v>63</v>
      </c>
      <c r="F234" s="137">
        <v>2005</v>
      </c>
      <c r="G234" s="137"/>
      <c r="H234" s="121">
        <f>75*1.12</f>
        <v>84.000000000000014</v>
      </c>
      <c r="I234" s="137"/>
      <c r="J234" s="137" t="s">
        <v>67</v>
      </c>
      <c r="K234" s="137" t="s">
        <v>68</v>
      </c>
      <c r="L234" s="137"/>
      <c r="M234" s="137"/>
      <c r="N234" s="137"/>
      <c r="O234" s="137"/>
      <c r="P234" s="137"/>
      <c r="Q234" s="138">
        <v>46.999999523162842</v>
      </c>
      <c r="R234" s="138">
        <v>45.5</v>
      </c>
      <c r="S234" s="138">
        <v>45.800000190734863</v>
      </c>
      <c r="T234" s="121">
        <v>46</v>
      </c>
      <c r="U234" s="121">
        <v>60</v>
      </c>
      <c r="V234" s="121">
        <v>84</v>
      </c>
      <c r="W234" s="121">
        <v>84</v>
      </c>
      <c r="X234" s="121">
        <v>84</v>
      </c>
      <c r="Y234" s="123">
        <v>84</v>
      </c>
    </row>
    <row r="235" spans="1:25" s="96" customFormat="1" x14ac:dyDescent="0.25">
      <c r="A235" s="136" t="s">
        <v>131</v>
      </c>
      <c r="B235" s="137" t="s">
        <v>60</v>
      </c>
      <c r="C235" s="148" t="s">
        <v>221</v>
      </c>
      <c r="D235" s="148" t="s">
        <v>183</v>
      </c>
      <c r="E235" s="137" t="s">
        <v>63</v>
      </c>
      <c r="F235" s="137">
        <v>2020</v>
      </c>
      <c r="G235" s="137"/>
      <c r="H235" s="149">
        <f>1095*0.16*1.12</f>
        <v>196.22400000000005</v>
      </c>
      <c r="I235" s="137"/>
      <c r="J235" s="137" t="s">
        <v>67</v>
      </c>
      <c r="K235" s="137" t="s">
        <v>68</v>
      </c>
      <c r="L235" s="137"/>
      <c r="M235" s="137"/>
      <c r="N235" s="150">
        <v>17240000</v>
      </c>
      <c r="O235" s="150">
        <f>ROUND(900000/196,-2)</f>
        <v>4600</v>
      </c>
      <c r="P235" s="137"/>
      <c r="Q235" s="138"/>
      <c r="R235" s="138"/>
      <c r="S235" s="138"/>
      <c r="T235" s="138"/>
      <c r="U235" s="149">
        <v>26</v>
      </c>
      <c r="V235" s="149">
        <v>86</v>
      </c>
      <c r="W235" s="149">
        <v>146</v>
      </c>
      <c r="X235" s="149">
        <v>196</v>
      </c>
      <c r="Y235" s="151">
        <v>196</v>
      </c>
    </row>
    <row r="236" spans="1:25" s="96" customFormat="1" x14ac:dyDescent="0.25">
      <c r="A236" s="136" t="s">
        <v>155</v>
      </c>
      <c r="B236" s="137" t="s">
        <v>60</v>
      </c>
      <c r="C236" s="115" t="s">
        <v>225</v>
      </c>
      <c r="D236" s="137" t="s">
        <v>139</v>
      </c>
      <c r="E236" s="137" t="s">
        <v>63</v>
      </c>
      <c r="F236" s="115">
        <v>2020</v>
      </c>
      <c r="G236" s="115"/>
      <c r="H236" s="116">
        <f>1000*0.16*1.12</f>
        <v>179.20000000000002</v>
      </c>
      <c r="I236" s="137"/>
      <c r="J236" s="137" t="s">
        <v>67</v>
      </c>
      <c r="K236" s="115" t="s">
        <v>224</v>
      </c>
      <c r="L236" s="137"/>
      <c r="M236" s="137"/>
      <c r="N236" s="117">
        <v>7500000</v>
      </c>
      <c r="O236" s="117">
        <f>ROUND(600000/179,-2)</f>
        <v>3400</v>
      </c>
      <c r="P236" s="137"/>
      <c r="Q236" s="138"/>
      <c r="R236" s="138"/>
      <c r="S236" s="138"/>
      <c r="T236" s="138"/>
      <c r="U236" s="138"/>
      <c r="V236" s="138">
        <v>26.44</v>
      </c>
      <c r="W236" s="138">
        <v>33.813090215873451</v>
      </c>
      <c r="X236" s="138">
        <v>36.307339047565293</v>
      </c>
      <c r="Y236" s="139">
        <v>37.849202592016702</v>
      </c>
    </row>
    <row r="237" spans="1:25" s="96" customFormat="1" x14ac:dyDescent="0.25">
      <c r="A237" s="136" t="s">
        <v>118</v>
      </c>
      <c r="B237" s="137" t="s">
        <v>60</v>
      </c>
      <c r="C237" s="137" t="s">
        <v>119</v>
      </c>
      <c r="D237" s="137" t="s">
        <v>62</v>
      </c>
      <c r="E237" s="137" t="s">
        <v>63</v>
      </c>
      <c r="F237" s="137">
        <v>1997</v>
      </c>
      <c r="G237" s="137"/>
      <c r="H237" s="138">
        <v>269</v>
      </c>
      <c r="I237" s="137"/>
      <c r="J237" s="137" t="s">
        <v>67</v>
      </c>
      <c r="K237" s="137" t="s">
        <v>100</v>
      </c>
      <c r="L237" s="137"/>
      <c r="M237" s="137"/>
      <c r="N237" s="137"/>
      <c r="O237" s="137"/>
      <c r="P237" s="137"/>
      <c r="Q237" s="138">
        <v>258.59999847412109</v>
      </c>
      <c r="R237" s="138">
        <v>208.89999771118164</v>
      </c>
      <c r="S237" s="138">
        <v>117.1999979019165</v>
      </c>
      <c r="T237" s="138"/>
      <c r="U237" s="138"/>
      <c r="V237" s="138"/>
      <c r="W237" s="138"/>
      <c r="X237" s="138"/>
      <c r="Y237" s="139"/>
    </row>
    <row r="238" spans="1:25" s="96" customFormat="1" x14ac:dyDescent="0.25">
      <c r="A238" s="136" t="s">
        <v>120</v>
      </c>
      <c r="B238" s="137" t="s">
        <v>60</v>
      </c>
      <c r="C238" s="137" t="s">
        <v>119</v>
      </c>
      <c r="D238" s="137" t="s">
        <v>62</v>
      </c>
      <c r="E238" s="137" t="s">
        <v>63</v>
      </c>
      <c r="F238" s="137">
        <v>1997</v>
      </c>
      <c r="G238" s="137"/>
      <c r="H238" s="138">
        <v>179</v>
      </c>
      <c r="I238" s="137"/>
      <c r="J238" s="137" t="s">
        <v>64</v>
      </c>
      <c r="K238" s="137" t="s">
        <v>65</v>
      </c>
      <c r="L238" s="137"/>
      <c r="M238" s="137"/>
      <c r="N238" s="137"/>
      <c r="O238" s="137"/>
      <c r="P238" s="137"/>
      <c r="Q238" s="138">
        <v>49.79999977350235</v>
      </c>
      <c r="R238" s="138">
        <v>156.39999866485596</v>
      </c>
      <c r="S238" s="138">
        <v>229.36666584014893</v>
      </c>
      <c r="T238" s="138"/>
      <c r="U238" s="138"/>
      <c r="V238" s="138"/>
      <c r="W238" s="138"/>
      <c r="X238" s="138"/>
      <c r="Y238" s="139"/>
    </row>
    <row r="239" spans="1:25" ht="15.75" thickBot="1" x14ac:dyDescent="0.3">
      <c r="A239" s="165" t="s">
        <v>81</v>
      </c>
      <c r="B239" s="166" t="s">
        <v>60</v>
      </c>
      <c r="C239" s="167" t="s">
        <v>213</v>
      </c>
      <c r="D239" s="167" t="s">
        <v>121</v>
      </c>
      <c r="E239" s="167" t="s">
        <v>63</v>
      </c>
      <c r="F239" s="167">
        <v>2020</v>
      </c>
      <c r="G239" s="167">
        <v>2025</v>
      </c>
      <c r="H239" s="168">
        <v>2500</v>
      </c>
      <c r="I239" s="166"/>
      <c r="J239" s="167" t="s">
        <v>64</v>
      </c>
      <c r="K239" s="167" t="s">
        <v>65</v>
      </c>
      <c r="L239" s="166"/>
      <c r="M239" s="166"/>
      <c r="N239" s="169">
        <v>40000000</v>
      </c>
      <c r="O239" s="166"/>
      <c r="P239" s="167" t="s">
        <v>214</v>
      </c>
      <c r="Q239" s="168">
        <v>0</v>
      </c>
      <c r="R239" s="168">
        <v>0</v>
      </c>
      <c r="S239" s="168">
        <v>0</v>
      </c>
      <c r="T239" s="168">
        <v>0</v>
      </c>
      <c r="U239" s="168">
        <v>0</v>
      </c>
      <c r="V239" s="168">
        <v>2500</v>
      </c>
      <c r="W239" s="168">
        <v>2500</v>
      </c>
      <c r="X239" s="168">
        <v>2500</v>
      </c>
      <c r="Y239" s="170">
        <v>2500</v>
      </c>
    </row>
    <row r="240" spans="1:25" s="96" customFormat="1" x14ac:dyDescent="0.25"/>
    <row r="242" spans="1:25" ht="15.75" thickBot="1" x14ac:dyDescent="0.3"/>
    <row r="243" spans="1:25" s="96" customFormat="1" ht="18.75" x14ac:dyDescent="0.3">
      <c r="A243" s="92" t="s">
        <v>261</v>
      </c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4"/>
    </row>
    <row r="244" spans="1:25" s="96" customFormat="1" x14ac:dyDescent="0.25">
      <c r="A244" s="136" t="s">
        <v>249</v>
      </c>
      <c r="B244" s="137" t="s">
        <v>158</v>
      </c>
      <c r="C244" s="137" t="s">
        <v>250</v>
      </c>
      <c r="D244" s="137" t="s">
        <v>121</v>
      </c>
      <c r="E244" s="137" t="s">
        <v>165</v>
      </c>
      <c r="F244" s="137">
        <v>2018</v>
      </c>
      <c r="G244" s="137"/>
      <c r="H244" s="138">
        <v>1300</v>
      </c>
      <c r="I244" s="137"/>
      <c r="J244" s="137"/>
      <c r="K244" s="137" t="s">
        <v>68</v>
      </c>
      <c r="L244" s="137"/>
      <c r="M244" s="137"/>
      <c r="N244" s="137"/>
      <c r="O244" s="137"/>
      <c r="P244" s="137"/>
      <c r="Q244" s="138"/>
      <c r="R244" s="138"/>
      <c r="S244" s="138"/>
      <c r="T244" s="138"/>
      <c r="U244" s="138">
        <v>846.00233591930953</v>
      </c>
      <c r="V244" s="138">
        <v>1056.3902106903247</v>
      </c>
      <c r="W244" s="138">
        <v>1160.5316371754996</v>
      </c>
      <c r="X244" s="138">
        <v>1230.3347420687271</v>
      </c>
      <c r="Y244" s="139">
        <v>1282.9135093168027</v>
      </c>
    </row>
    <row r="245" spans="1:25" s="96" customFormat="1" x14ac:dyDescent="0.25">
      <c r="A245" s="136" t="s">
        <v>242</v>
      </c>
      <c r="B245" s="137" t="s">
        <v>60</v>
      </c>
      <c r="C245" s="137" t="s">
        <v>243</v>
      </c>
      <c r="D245" s="137" t="s">
        <v>139</v>
      </c>
      <c r="E245" s="137" t="s">
        <v>63</v>
      </c>
      <c r="F245" s="137">
        <v>2015</v>
      </c>
      <c r="G245" s="137"/>
      <c r="H245" s="138">
        <v>3292</v>
      </c>
      <c r="I245" s="137"/>
      <c r="J245" s="137" t="s">
        <v>67</v>
      </c>
      <c r="K245" s="137" t="s">
        <v>68</v>
      </c>
      <c r="L245" s="137"/>
      <c r="M245" s="137"/>
      <c r="N245" s="137"/>
      <c r="O245" s="137"/>
      <c r="P245" s="137"/>
      <c r="Q245" s="138"/>
      <c r="R245" s="138"/>
      <c r="S245" s="138"/>
      <c r="T245" s="138"/>
      <c r="U245" s="138"/>
      <c r="V245" s="138"/>
      <c r="W245" s="138"/>
      <c r="X245" s="138"/>
      <c r="Y245" s="139"/>
    </row>
    <row r="246" spans="1:25" s="96" customFormat="1" x14ac:dyDescent="0.25">
      <c r="A246" s="136" t="s">
        <v>237</v>
      </c>
      <c r="B246" s="137" t="s">
        <v>60</v>
      </c>
      <c r="C246" s="137" t="s">
        <v>238</v>
      </c>
      <c r="D246" s="137" t="s">
        <v>121</v>
      </c>
      <c r="E246" s="137" t="s">
        <v>63</v>
      </c>
      <c r="F246" s="137">
        <v>2015</v>
      </c>
      <c r="G246" s="137"/>
      <c r="H246" s="138">
        <v>154</v>
      </c>
      <c r="I246" s="137"/>
      <c r="J246" s="137" t="s">
        <v>67</v>
      </c>
      <c r="K246" s="137" t="s">
        <v>68</v>
      </c>
      <c r="L246" s="137"/>
      <c r="M246" s="137"/>
      <c r="N246" s="137"/>
      <c r="O246" s="137"/>
      <c r="P246" s="137"/>
      <c r="Q246" s="138"/>
      <c r="R246" s="138"/>
      <c r="S246" s="138"/>
      <c r="T246" s="138"/>
      <c r="U246" s="138"/>
      <c r="V246" s="138"/>
      <c r="W246" s="138"/>
      <c r="X246" s="138"/>
      <c r="Y246" s="139"/>
    </row>
    <row r="247" spans="1:25" s="96" customFormat="1" x14ac:dyDescent="0.25">
      <c r="A247" s="136" t="s">
        <v>239</v>
      </c>
      <c r="B247" s="137" t="s">
        <v>60</v>
      </c>
      <c r="C247" s="137" t="s">
        <v>240</v>
      </c>
      <c r="D247" s="137" t="s">
        <v>121</v>
      </c>
      <c r="E247" s="137" t="s">
        <v>63</v>
      </c>
      <c r="F247" s="137">
        <v>2020</v>
      </c>
      <c r="G247" s="137"/>
      <c r="H247" s="138">
        <v>15000</v>
      </c>
      <c r="I247" s="137"/>
      <c r="J247" s="137" t="s">
        <v>67</v>
      </c>
      <c r="K247" s="137" t="s">
        <v>68</v>
      </c>
      <c r="L247" s="137"/>
      <c r="M247" s="137"/>
      <c r="N247" s="137"/>
      <c r="O247" s="137"/>
      <c r="P247" s="137"/>
      <c r="Q247" s="138"/>
      <c r="R247" s="138"/>
      <c r="S247" s="138"/>
      <c r="T247" s="138"/>
      <c r="U247" s="138"/>
      <c r="V247" s="138"/>
      <c r="W247" s="138"/>
      <c r="X247" s="138"/>
      <c r="Y247" s="139"/>
    </row>
    <row r="248" spans="1:25" x14ac:dyDescent="0.25">
      <c r="A248" s="107" t="s">
        <v>174</v>
      </c>
      <c r="B248" s="108" t="s">
        <v>158</v>
      </c>
      <c r="C248" s="108" t="s">
        <v>232</v>
      </c>
      <c r="D248" s="108" t="s">
        <v>121</v>
      </c>
      <c r="E248" s="108" t="s">
        <v>165</v>
      </c>
      <c r="F248" s="108">
        <v>2015</v>
      </c>
      <c r="G248" s="108"/>
      <c r="H248" s="112">
        <v>150</v>
      </c>
      <c r="I248" s="108"/>
      <c r="J248" s="108"/>
      <c r="K248" s="108" t="s">
        <v>68</v>
      </c>
      <c r="L248" s="108"/>
      <c r="M248" s="108"/>
      <c r="N248" s="108"/>
      <c r="O248" s="108"/>
      <c r="P248" s="108"/>
      <c r="Q248" s="112"/>
      <c r="R248" s="112"/>
      <c r="S248" s="112"/>
      <c r="T248" s="112">
        <v>70.424999999999997</v>
      </c>
      <c r="U248" s="112">
        <v>114.77104686339436</v>
      </c>
      <c r="V248" s="112">
        <v>129.77290800175967</v>
      </c>
      <c r="W248" s="112">
        <v>139.04657087543458</v>
      </c>
      <c r="X248" s="112">
        <v>145.77693033365472</v>
      </c>
      <c r="Y248" s="113">
        <v>150</v>
      </c>
    </row>
  </sheetData>
  <sortState ref="A166:CH238">
    <sortCondition ref="C166:C238"/>
  </sortState>
  <mergeCells count="6">
    <mergeCell ref="T6:Y6"/>
    <mergeCell ref="E6:I6"/>
    <mergeCell ref="J6:K6"/>
    <mergeCell ref="L6:M6"/>
    <mergeCell ref="N6:O6"/>
    <mergeCell ref="Q6:S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Technical Work Files\Recycling\Local Resources Inventory Mailing RETURNS 4-13-2015</Section>
    <ParentListItemID xmlns="bee5fd1f-d57f-444d-a56b-f6ccfe55d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E7587A-9477-401A-9530-298EFD2867CA}"/>
</file>

<file path=customXml/itemProps2.xml><?xml version="1.0" encoding="utf-8"?>
<ds:datastoreItem xmlns:ds="http://schemas.openxmlformats.org/officeDocument/2006/customXml" ds:itemID="{E98918C7-4155-4064-9243-48F8C7901882}"/>
</file>

<file path=customXml/itemProps3.xml><?xml version="1.0" encoding="utf-8"?>
<ds:datastoreItem xmlns:ds="http://schemas.openxmlformats.org/officeDocument/2006/customXml" ds:itemID="{9EAA4318-6562-4266-A098-626457EF9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ProjectList</vt:lpstr>
      <vt:lpstr>Compared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SDCWA Master IRP LR Inventory Table 051815 Consolidated</dc:title>
  <dc:creator>Ti,Mike N</dc:creator>
  <cp:lastModifiedBy>Ti,Mike N</cp:lastModifiedBy>
  <dcterms:created xsi:type="dcterms:W3CDTF">2015-04-13T22:11:46Z</dcterms:created>
  <dcterms:modified xsi:type="dcterms:W3CDTF">2015-06-16T17:36:44Z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