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7235" windowHeight="9495"/>
  </bookViews>
  <sheets>
    <sheet name="160205" sheetId="23" r:id="rId1"/>
    <sheet name="160204" sheetId="22" r:id="rId2"/>
    <sheet name="160127" sheetId="21" r:id="rId3"/>
    <sheet name="160126" sheetId="20" r:id="rId4"/>
    <sheet name="160122" sheetId="19" r:id="rId5"/>
    <sheet name="151116" sheetId="18" r:id="rId6"/>
    <sheet name="151103" sheetId="17" r:id="rId7"/>
    <sheet name="Sheet2" sheetId="2" r:id="rId8"/>
    <sheet name="Sheet3" sheetId="3" r:id="rId9"/>
  </sheets>
  <definedNames>
    <definedName name="_xlnm.Print_Area" localSheetId="3">'160126'!$A$1:$J$53</definedName>
    <definedName name="_xlnm.Print_Area" localSheetId="2">'160127'!$A$1:$J$53</definedName>
    <definedName name="_xlnm.Print_Area" localSheetId="1">'160204'!$A$1:$J$58</definedName>
    <definedName name="_xlnm.Print_Area" localSheetId="0">'160205'!$A$1:$J$58</definedName>
  </definedNames>
  <calcPr calcId="145621"/>
</workbook>
</file>

<file path=xl/calcChain.xml><?xml version="1.0" encoding="utf-8"?>
<calcChain xmlns="http://schemas.openxmlformats.org/spreadsheetml/2006/main">
  <c r="H21" i="23" l="1"/>
  <c r="H101" i="23"/>
  <c r="C101" i="23"/>
  <c r="H100" i="23"/>
  <c r="C100" i="23"/>
  <c r="H99" i="23"/>
  <c r="C99" i="23"/>
  <c r="H87" i="23"/>
  <c r="C87" i="23"/>
  <c r="H86" i="23"/>
  <c r="C86" i="23"/>
  <c r="C85" i="23"/>
  <c r="H84" i="23"/>
  <c r="C84" i="23"/>
  <c r="H74" i="23"/>
  <c r="C74" i="23"/>
  <c r="I60" i="23"/>
  <c r="D60" i="23"/>
  <c r="H58" i="23"/>
  <c r="C58" i="23"/>
  <c r="G56" i="23"/>
  <c r="C56" i="23"/>
  <c r="B56" i="23"/>
  <c r="G52" i="23"/>
  <c r="B52" i="23"/>
  <c r="H51" i="23"/>
  <c r="H82" i="23" s="1"/>
  <c r="D51" i="23"/>
  <c r="E51" i="23" s="1"/>
  <c r="C51" i="23"/>
  <c r="C82" i="23" s="1"/>
  <c r="C89" i="23" s="1"/>
  <c r="C48" i="23"/>
  <c r="H47" i="23"/>
  <c r="H48" i="23" s="1"/>
  <c r="G47" i="23"/>
  <c r="I47" i="23" s="1"/>
  <c r="J47" i="23" s="1"/>
  <c r="C47" i="23"/>
  <c r="B47" i="23"/>
  <c r="D47" i="23" s="1"/>
  <c r="E47" i="23" s="1"/>
  <c r="I46" i="23"/>
  <c r="J46" i="23" s="1"/>
  <c r="D46" i="23"/>
  <c r="E46" i="23" s="1"/>
  <c r="H43" i="23"/>
  <c r="I42" i="23"/>
  <c r="J42" i="23" s="1"/>
  <c r="H42" i="23"/>
  <c r="G42" i="23"/>
  <c r="C42" i="23"/>
  <c r="C43" i="23" s="1"/>
  <c r="B42" i="23"/>
  <c r="I41" i="23"/>
  <c r="J41" i="23" s="1"/>
  <c r="D41" i="23"/>
  <c r="E41" i="23" s="1"/>
  <c r="H38" i="23"/>
  <c r="C38" i="23"/>
  <c r="H37" i="23"/>
  <c r="G37" i="23"/>
  <c r="I37" i="23" s="1"/>
  <c r="J37" i="23" s="1"/>
  <c r="C37" i="23"/>
  <c r="B37" i="23"/>
  <c r="D37" i="23" s="1"/>
  <c r="E37" i="23" s="1"/>
  <c r="I36" i="23"/>
  <c r="J36" i="23" s="1"/>
  <c r="D36" i="23"/>
  <c r="E36" i="23" s="1"/>
  <c r="H33" i="23"/>
  <c r="I33" i="23" s="1"/>
  <c r="J33" i="23" s="1"/>
  <c r="D33" i="23"/>
  <c r="E33" i="23" s="1"/>
  <c r="C33" i="23"/>
  <c r="I32" i="23"/>
  <c r="J32" i="23" s="1"/>
  <c r="B32" i="23"/>
  <c r="D32" i="23" s="1"/>
  <c r="E32" i="23" s="1"/>
  <c r="I31" i="23"/>
  <c r="J31" i="23" s="1"/>
  <c r="D31" i="23"/>
  <c r="E31" i="23" s="1"/>
  <c r="H28" i="23"/>
  <c r="I28" i="23" s="1"/>
  <c r="J28" i="23" s="1"/>
  <c r="C28" i="23"/>
  <c r="D28" i="23" s="1"/>
  <c r="E28" i="23" s="1"/>
  <c r="G27" i="23"/>
  <c r="I27" i="23" s="1"/>
  <c r="J27" i="23" s="1"/>
  <c r="B27" i="23"/>
  <c r="D27" i="23" s="1"/>
  <c r="E27" i="23" s="1"/>
  <c r="I26" i="23"/>
  <c r="J26" i="23" s="1"/>
  <c r="E26" i="23"/>
  <c r="D26" i="23"/>
  <c r="G23" i="23"/>
  <c r="C23" i="23"/>
  <c r="E23" i="23" s="1"/>
  <c r="G22" i="23"/>
  <c r="C22" i="23"/>
  <c r="B22" i="23"/>
  <c r="D22" i="23" s="1"/>
  <c r="E22" i="23" s="1"/>
  <c r="C21" i="23"/>
  <c r="D21" i="23" s="1"/>
  <c r="E21" i="23" s="1"/>
  <c r="H20" i="23"/>
  <c r="C20" i="23"/>
  <c r="H13" i="23"/>
  <c r="I12" i="23"/>
  <c r="J12" i="23" s="1"/>
  <c r="H12" i="23"/>
  <c r="G12" i="23"/>
  <c r="C12" i="23"/>
  <c r="C13" i="23" s="1"/>
  <c r="B12" i="23"/>
  <c r="D12" i="23" s="1"/>
  <c r="E12" i="23" s="1"/>
  <c r="I11" i="23"/>
  <c r="J11" i="23" s="1"/>
  <c r="D11" i="23"/>
  <c r="E11" i="23" s="1"/>
  <c r="H8" i="23"/>
  <c r="I8" i="23" s="1"/>
  <c r="J8" i="23" s="1"/>
  <c r="C8" i="23"/>
  <c r="D8" i="23" s="1"/>
  <c r="E8" i="23" s="1"/>
  <c r="H7" i="23"/>
  <c r="G7" i="23"/>
  <c r="I7" i="23" s="1"/>
  <c r="J7" i="23" s="1"/>
  <c r="C7" i="23"/>
  <c r="B7" i="23"/>
  <c r="I6" i="23"/>
  <c r="J6" i="23" s="1"/>
  <c r="D6" i="23"/>
  <c r="E6" i="23" s="1"/>
  <c r="B57" i="23" l="1"/>
  <c r="D56" i="23"/>
  <c r="E56" i="23" s="1"/>
  <c r="I21" i="23"/>
  <c r="J21" i="23" s="1"/>
  <c r="H22" i="23"/>
  <c r="H23" i="23" s="1"/>
  <c r="J23" i="23" s="1"/>
  <c r="H56" i="23"/>
  <c r="I56" i="23" s="1"/>
  <c r="J56" i="23" s="1"/>
  <c r="H85" i="23"/>
  <c r="H89" i="23" s="1"/>
  <c r="D42" i="23"/>
  <c r="E42" i="23" s="1"/>
  <c r="I51" i="23"/>
  <c r="J51" i="23" s="1"/>
  <c r="G57" i="23"/>
  <c r="H52" i="23"/>
  <c r="H53" i="23" s="1"/>
  <c r="C52" i="23"/>
  <c r="C53" i="23" s="1"/>
  <c r="D7" i="23"/>
  <c r="E7" i="23" s="1"/>
  <c r="C23" i="22"/>
  <c r="H22" i="22"/>
  <c r="H20" i="22"/>
  <c r="C20" i="22"/>
  <c r="C22" i="22"/>
  <c r="H21" i="22"/>
  <c r="I22" i="23" l="1"/>
  <c r="J22" i="23" s="1"/>
  <c r="H57" i="23"/>
  <c r="I57" i="23" s="1"/>
  <c r="J57" i="23" s="1"/>
  <c r="I52" i="23"/>
  <c r="J52" i="23" s="1"/>
  <c r="C57" i="23"/>
  <c r="D52" i="23"/>
  <c r="E52" i="23" s="1"/>
  <c r="H101" i="22"/>
  <c r="C101" i="22"/>
  <c r="C51" i="22" s="1"/>
  <c r="H100" i="22"/>
  <c r="C100" i="22"/>
  <c r="H99" i="22"/>
  <c r="C99" i="22"/>
  <c r="H87" i="22"/>
  <c r="C87" i="22"/>
  <c r="H86" i="22"/>
  <c r="C86" i="22"/>
  <c r="H84" i="22"/>
  <c r="C84" i="22"/>
  <c r="H74" i="22"/>
  <c r="H58" i="22" s="1"/>
  <c r="C74" i="22"/>
  <c r="I60" i="22"/>
  <c r="D60" i="22"/>
  <c r="C58" i="22"/>
  <c r="G56" i="22"/>
  <c r="B56" i="22"/>
  <c r="G52" i="22"/>
  <c r="B52" i="22"/>
  <c r="H51" i="22"/>
  <c r="H82" i="22" s="1"/>
  <c r="H48" i="22"/>
  <c r="C48" i="22"/>
  <c r="H47" i="22"/>
  <c r="G47" i="22"/>
  <c r="I47" i="22" s="1"/>
  <c r="J47" i="22" s="1"/>
  <c r="C47" i="22"/>
  <c r="B47" i="22"/>
  <c r="D47" i="22" s="1"/>
  <c r="E47" i="22" s="1"/>
  <c r="I46" i="22"/>
  <c r="J46" i="22" s="1"/>
  <c r="D46" i="22"/>
  <c r="E46" i="22" s="1"/>
  <c r="H43" i="22"/>
  <c r="H42" i="22"/>
  <c r="G42" i="22"/>
  <c r="I42" i="22" s="1"/>
  <c r="J42" i="22" s="1"/>
  <c r="C42" i="22"/>
  <c r="C43" i="22" s="1"/>
  <c r="B42" i="22"/>
  <c r="I41" i="22"/>
  <c r="J41" i="22" s="1"/>
  <c r="D41" i="22"/>
  <c r="E41" i="22" s="1"/>
  <c r="C38" i="22"/>
  <c r="H37" i="22"/>
  <c r="H38" i="22" s="1"/>
  <c r="G37" i="22"/>
  <c r="I37" i="22" s="1"/>
  <c r="J37" i="22" s="1"/>
  <c r="C37" i="22"/>
  <c r="B37" i="22"/>
  <c r="D37" i="22" s="1"/>
  <c r="E37" i="22" s="1"/>
  <c r="J36" i="22"/>
  <c r="I36" i="22"/>
  <c r="D36" i="22"/>
  <c r="E36" i="22" s="1"/>
  <c r="H33" i="22"/>
  <c r="I33" i="22" s="1"/>
  <c r="J33" i="22" s="1"/>
  <c r="D33" i="22"/>
  <c r="E33" i="22" s="1"/>
  <c r="C33" i="22"/>
  <c r="I32" i="22"/>
  <c r="J32" i="22" s="1"/>
  <c r="B32" i="22"/>
  <c r="D32" i="22" s="1"/>
  <c r="E32" i="22" s="1"/>
  <c r="I31" i="22"/>
  <c r="J31" i="22" s="1"/>
  <c r="D31" i="22"/>
  <c r="E31" i="22" s="1"/>
  <c r="H28" i="22"/>
  <c r="I28" i="22" s="1"/>
  <c r="J28" i="22" s="1"/>
  <c r="C28" i="22"/>
  <c r="D28" i="22" s="1"/>
  <c r="E28" i="22" s="1"/>
  <c r="G27" i="22"/>
  <c r="I27" i="22" s="1"/>
  <c r="J27" i="22" s="1"/>
  <c r="B27" i="22"/>
  <c r="D27" i="22" s="1"/>
  <c r="E27" i="22" s="1"/>
  <c r="I26" i="22"/>
  <c r="J26" i="22" s="1"/>
  <c r="D26" i="22"/>
  <c r="E26" i="22" s="1"/>
  <c r="G23" i="22"/>
  <c r="G22" i="22"/>
  <c r="E23" i="22"/>
  <c r="B22" i="22"/>
  <c r="D22" i="22" s="1"/>
  <c r="E22" i="22" s="1"/>
  <c r="C21" i="22"/>
  <c r="D21" i="22" s="1"/>
  <c r="E21" i="22" s="1"/>
  <c r="H13" i="22"/>
  <c r="H12" i="22"/>
  <c r="G12" i="22"/>
  <c r="I12" i="22" s="1"/>
  <c r="J12" i="22" s="1"/>
  <c r="C12" i="22"/>
  <c r="C13" i="22" s="1"/>
  <c r="B12" i="22"/>
  <c r="D12" i="22" s="1"/>
  <c r="E12" i="22" s="1"/>
  <c r="I11" i="22"/>
  <c r="J11" i="22" s="1"/>
  <c r="D11" i="22"/>
  <c r="E11" i="22" s="1"/>
  <c r="H8" i="22"/>
  <c r="I8" i="22" s="1"/>
  <c r="J8" i="22" s="1"/>
  <c r="C8" i="22"/>
  <c r="D8" i="22" s="1"/>
  <c r="E8" i="22" s="1"/>
  <c r="H7" i="22"/>
  <c r="G7" i="22"/>
  <c r="I7" i="22" s="1"/>
  <c r="J7" i="22" s="1"/>
  <c r="C7" i="22"/>
  <c r="B7" i="22"/>
  <c r="I6" i="22"/>
  <c r="J6" i="22" s="1"/>
  <c r="D6" i="22"/>
  <c r="E6" i="22" s="1"/>
  <c r="C59" i="23" l="1"/>
  <c r="D57" i="23"/>
  <c r="E57" i="23" s="1"/>
  <c r="B57" i="22"/>
  <c r="H56" i="22"/>
  <c r="I56" i="22" s="1"/>
  <c r="J56" i="22" s="1"/>
  <c r="H85" i="22"/>
  <c r="H89" i="22" s="1"/>
  <c r="I21" i="22"/>
  <c r="J21" i="22" s="1"/>
  <c r="C57" i="22"/>
  <c r="C59" i="22" s="1"/>
  <c r="D52" i="22"/>
  <c r="E52" i="22" s="1"/>
  <c r="C82" i="22"/>
  <c r="C89" i="22" s="1"/>
  <c r="C52" i="22"/>
  <c r="C53" i="22" s="1"/>
  <c r="D51" i="22"/>
  <c r="E51" i="22" s="1"/>
  <c r="C56" i="22"/>
  <c r="D56" i="22" s="1"/>
  <c r="E56" i="22" s="1"/>
  <c r="H52" i="22"/>
  <c r="H53" i="22" s="1"/>
  <c r="C85" i="22"/>
  <c r="G57" i="22"/>
  <c r="D42" i="22"/>
  <c r="E42" i="22" s="1"/>
  <c r="I51" i="22"/>
  <c r="J51" i="22" s="1"/>
  <c r="D7" i="22"/>
  <c r="E7" i="22" s="1"/>
  <c r="C46" i="21"/>
  <c r="H46" i="21"/>
  <c r="H77" i="21" s="1"/>
  <c r="H16" i="21"/>
  <c r="C16" i="21"/>
  <c r="H82" i="21"/>
  <c r="H81" i="21"/>
  <c r="H80" i="21"/>
  <c r="H79" i="21"/>
  <c r="C96" i="21"/>
  <c r="C95" i="21"/>
  <c r="C94" i="21"/>
  <c r="H96" i="21"/>
  <c r="H95" i="21"/>
  <c r="H94" i="21"/>
  <c r="H23" i="22" l="1"/>
  <c r="J23" i="22" s="1"/>
  <c r="I22" i="22"/>
  <c r="J22" i="22" s="1"/>
  <c r="D57" i="22"/>
  <c r="E57" i="22" s="1"/>
  <c r="H57" i="22"/>
  <c r="I57" i="22" s="1"/>
  <c r="J57" i="22" s="1"/>
  <c r="I52" i="22"/>
  <c r="J52" i="22" s="1"/>
  <c r="H84" i="21"/>
  <c r="I55" i="21"/>
  <c r="D55" i="21"/>
  <c r="C82" i="21"/>
  <c r="C81" i="21"/>
  <c r="C80" i="21"/>
  <c r="C79" i="21"/>
  <c r="C77" i="21"/>
  <c r="H69" i="21"/>
  <c r="H53" i="21" s="1"/>
  <c r="C69" i="21"/>
  <c r="C53" i="21" s="1"/>
  <c r="H51" i="21"/>
  <c r="G51" i="21"/>
  <c r="C51" i="21"/>
  <c r="B51" i="21"/>
  <c r="H47" i="21"/>
  <c r="H48" i="21" s="1"/>
  <c r="G47" i="21"/>
  <c r="I47" i="21" s="1"/>
  <c r="J47" i="21" s="1"/>
  <c r="C47" i="21"/>
  <c r="C48" i="21" s="1"/>
  <c r="B47" i="21"/>
  <c r="D47" i="21" s="1"/>
  <c r="E47" i="21" s="1"/>
  <c r="I46" i="21"/>
  <c r="J46" i="21" s="1"/>
  <c r="D46" i="21"/>
  <c r="E46" i="21" s="1"/>
  <c r="C43" i="21"/>
  <c r="H42" i="21"/>
  <c r="I42" i="21" s="1"/>
  <c r="J42" i="21" s="1"/>
  <c r="G42" i="21"/>
  <c r="C42" i="21"/>
  <c r="B42" i="21"/>
  <c r="D42" i="21" s="1"/>
  <c r="E42" i="21" s="1"/>
  <c r="I41" i="21"/>
  <c r="J41" i="21" s="1"/>
  <c r="E41" i="21"/>
  <c r="D41" i="21"/>
  <c r="H37" i="21"/>
  <c r="H38" i="21" s="1"/>
  <c r="G37" i="21"/>
  <c r="I37" i="21" s="1"/>
  <c r="J37" i="21" s="1"/>
  <c r="E37" i="21"/>
  <c r="D37" i="21"/>
  <c r="C37" i="21"/>
  <c r="C38" i="21" s="1"/>
  <c r="B37" i="21"/>
  <c r="I36" i="21"/>
  <c r="J36" i="21" s="1"/>
  <c r="D36" i="21"/>
  <c r="E36" i="21" s="1"/>
  <c r="H33" i="21"/>
  <c r="H32" i="21"/>
  <c r="G32" i="21"/>
  <c r="I32" i="21" s="1"/>
  <c r="J32" i="21" s="1"/>
  <c r="C32" i="21"/>
  <c r="C33" i="21" s="1"/>
  <c r="B32" i="21"/>
  <c r="I31" i="21"/>
  <c r="J31" i="21" s="1"/>
  <c r="D31" i="21"/>
  <c r="E31" i="21" s="1"/>
  <c r="H28" i="21"/>
  <c r="I28" i="21" s="1"/>
  <c r="J28" i="21" s="1"/>
  <c r="D28" i="21"/>
  <c r="E28" i="21" s="1"/>
  <c r="C28" i="21"/>
  <c r="I27" i="21"/>
  <c r="J27" i="21" s="1"/>
  <c r="B27" i="21"/>
  <c r="D27" i="21" s="1"/>
  <c r="E27" i="21" s="1"/>
  <c r="I26" i="21"/>
  <c r="J26" i="21" s="1"/>
  <c r="E26" i="21"/>
  <c r="D26" i="21"/>
  <c r="H23" i="21"/>
  <c r="I23" i="21" s="1"/>
  <c r="J23" i="21" s="1"/>
  <c r="C23" i="21"/>
  <c r="D23" i="21" s="1"/>
  <c r="E23" i="21" s="1"/>
  <c r="G22" i="21"/>
  <c r="I22" i="21" s="1"/>
  <c r="J22" i="21" s="1"/>
  <c r="B22" i="21"/>
  <c r="D22" i="21" s="1"/>
  <c r="E22" i="21" s="1"/>
  <c r="I21" i="21"/>
  <c r="J21" i="21" s="1"/>
  <c r="E21" i="21"/>
  <c r="D21" i="21"/>
  <c r="H18" i="21"/>
  <c r="G18" i="21"/>
  <c r="H17" i="21"/>
  <c r="G17" i="21"/>
  <c r="I17" i="21" s="1"/>
  <c r="J17" i="21" s="1"/>
  <c r="C17" i="21"/>
  <c r="C18" i="21" s="1"/>
  <c r="D18" i="21" s="1"/>
  <c r="E18" i="21" s="1"/>
  <c r="B17" i="21"/>
  <c r="D17" i="21" s="1"/>
  <c r="E17" i="21" s="1"/>
  <c r="I16" i="21"/>
  <c r="J16" i="21" s="1"/>
  <c r="D16" i="21"/>
  <c r="E16" i="21" s="1"/>
  <c r="H13" i="21"/>
  <c r="I12" i="21"/>
  <c r="J12" i="21" s="1"/>
  <c r="H12" i="21"/>
  <c r="G12" i="21"/>
  <c r="C12" i="21"/>
  <c r="C13" i="21" s="1"/>
  <c r="B12" i="21"/>
  <c r="I11" i="21"/>
  <c r="J11" i="21" s="1"/>
  <c r="D11" i="21"/>
  <c r="E11" i="21" s="1"/>
  <c r="H8" i="21"/>
  <c r="I8" i="21" s="1"/>
  <c r="J8" i="21" s="1"/>
  <c r="C8" i="21"/>
  <c r="D8" i="21" s="1"/>
  <c r="E8" i="21" s="1"/>
  <c r="H7" i="21"/>
  <c r="G7" i="21"/>
  <c r="C7" i="21"/>
  <c r="B7" i="21"/>
  <c r="D7" i="21" s="1"/>
  <c r="E7" i="21" s="1"/>
  <c r="I6" i="21"/>
  <c r="J6" i="21" s="1"/>
  <c r="D6" i="21"/>
  <c r="E6" i="21" s="1"/>
  <c r="C52" i="21" l="1"/>
  <c r="C54" i="21" s="1"/>
  <c r="I18" i="21"/>
  <c r="J18" i="21" s="1"/>
  <c r="C84" i="21"/>
  <c r="D51" i="21"/>
  <c r="E51" i="21" s="1"/>
  <c r="G52" i="21"/>
  <c r="I51" i="21"/>
  <c r="J51" i="21" s="1"/>
  <c r="I7" i="21"/>
  <c r="J7" i="21" s="1"/>
  <c r="B52" i="21"/>
  <c r="D52" i="21" s="1"/>
  <c r="E52" i="21" s="1"/>
  <c r="H43" i="21"/>
  <c r="H52" i="21"/>
  <c r="I52" i="21" s="1"/>
  <c r="J52" i="21" s="1"/>
  <c r="D12" i="21"/>
  <c r="E12" i="21" s="1"/>
  <c r="D32" i="21"/>
  <c r="E32" i="21" s="1"/>
  <c r="C82" i="20"/>
  <c r="C81" i="20"/>
  <c r="C80" i="20"/>
  <c r="C79" i="20"/>
  <c r="C84" i="20" s="1"/>
  <c r="C77" i="20"/>
  <c r="C69" i="20"/>
  <c r="H62" i="20"/>
  <c r="H48" i="20" s="1"/>
  <c r="C62" i="20"/>
  <c r="C48" i="20" s="1"/>
  <c r="C53" i="20"/>
  <c r="H51" i="20"/>
  <c r="G51" i="20"/>
  <c r="I51" i="20" s="1"/>
  <c r="J51" i="20" s="1"/>
  <c r="C51" i="20"/>
  <c r="B51" i="20"/>
  <c r="D51" i="20" s="1"/>
  <c r="E51" i="20" s="1"/>
  <c r="H47" i="20"/>
  <c r="G47" i="20"/>
  <c r="I47" i="20" s="1"/>
  <c r="J47" i="20" s="1"/>
  <c r="C47" i="20"/>
  <c r="B47" i="20"/>
  <c r="D47" i="20" s="1"/>
  <c r="E47" i="20" s="1"/>
  <c r="I46" i="20"/>
  <c r="J46" i="20" s="1"/>
  <c r="D46" i="20"/>
  <c r="E46" i="20" s="1"/>
  <c r="H43" i="20"/>
  <c r="C43" i="20"/>
  <c r="H42" i="20"/>
  <c r="G42" i="20"/>
  <c r="I42" i="20" s="1"/>
  <c r="J42" i="20" s="1"/>
  <c r="C42" i="20"/>
  <c r="C52" i="20" s="1"/>
  <c r="C54" i="20" s="1"/>
  <c r="B42" i="20"/>
  <c r="D42" i="20" s="1"/>
  <c r="E42" i="20" s="1"/>
  <c r="I41" i="20"/>
  <c r="J41" i="20" s="1"/>
  <c r="D41" i="20"/>
  <c r="E41" i="20" s="1"/>
  <c r="H38" i="20"/>
  <c r="C38" i="20"/>
  <c r="I37" i="20"/>
  <c r="J37" i="20" s="1"/>
  <c r="H37" i="20"/>
  <c r="G37" i="20"/>
  <c r="C37" i="20"/>
  <c r="B37" i="20"/>
  <c r="D37" i="20" s="1"/>
  <c r="E37" i="20" s="1"/>
  <c r="I36" i="20"/>
  <c r="J36" i="20" s="1"/>
  <c r="D36" i="20"/>
  <c r="E36" i="20" s="1"/>
  <c r="C33" i="20"/>
  <c r="H32" i="20"/>
  <c r="H33" i="20" s="1"/>
  <c r="G32" i="20"/>
  <c r="I32" i="20" s="1"/>
  <c r="J32" i="20" s="1"/>
  <c r="C32" i="20"/>
  <c r="B32" i="20"/>
  <c r="D32" i="20" s="1"/>
  <c r="E32" i="20" s="1"/>
  <c r="I31" i="20"/>
  <c r="J31" i="20" s="1"/>
  <c r="D31" i="20"/>
  <c r="E31" i="20" s="1"/>
  <c r="H28" i="20"/>
  <c r="I28" i="20" s="1"/>
  <c r="J28" i="20" s="1"/>
  <c r="C28" i="20"/>
  <c r="D28" i="20" s="1"/>
  <c r="E28" i="20" s="1"/>
  <c r="I27" i="20"/>
  <c r="J27" i="20" s="1"/>
  <c r="B27" i="20"/>
  <c r="D27" i="20" s="1"/>
  <c r="E27" i="20" s="1"/>
  <c r="I26" i="20"/>
  <c r="J26" i="20" s="1"/>
  <c r="D26" i="20"/>
  <c r="E26" i="20" s="1"/>
  <c r="H23" i="20"/>
  <c r="I23" i="20" s="1"/>
  <c r="J23" i="20" s="1"/>
  <c r="D23" i="20"/>
  <c r="E23" i="20" s="1"/>
  <c r="C23" i="20"/>
  <c r="G22" i="20"/>
  <c r="I22" i="20" s="1"/>
  <c r="J22" i="20" s="1"/>
  <c r="B22" i="20"/>
  <c r="D22" i="20" s="1"/>
  <c r="E22" i="20" s="1"/>
  <c r="J21" i="20"/>
  <c r="I21" i="20"/>
  <c r="D21" i="20"/>
  <c r="E21" i="20" s="1"/>
  <c r="H18" i="20"/>
  <c r="G18" i="20"/>
  <c r="I18" i="20" s="1"/>
  <c r="J18" i="20" s="1"/>
  <c r="C18" i="20"/>
  <c r="D18" i="20" s="1"/>
  <c r="E18" i="20" s="1"/>
  <c r="H17" i="20"/>
  <c r="G17" i="20"/>
  <c r="I17" i="20" s="1"/>
  <c r="J17" i="20" s="1"/>
  <c r="C17" i="20"/>
  <c r="B17" i="20"/>
  <c r="D17" i="20" s="1"/>
  <c r="E17" i="20" s="1"/>
  <c r="I16" i="20"/>
  <c r="J16" i="20" s="1"/>
  <c r="D16" i="20"/>
  <c r="E16" i="20" s="1"/>
  <c r="C13" i="20"/>
  <c r="H12" i="20"/>
  <c r="H52" i="20" s="1"/>
  <c r="G12" i="20"/>
  <c r="C12" i="20"/>
  <c r="B12" i="20"/>
  <c r="D12" i="20" s="1"/>
  <c r="E12" i="20" s="1"/>
  <c r="I11" i="20"/>
  <c r="J11" i="20" s="1"/>
  <c r="D11" i="20"/>
  <c r="E11" i="20" s="1"/>
  <c r="H8" i="20"/>
  <c r="I8" i="20" s="1"/>
  <c r="J8" i="20" s="1"/>
  <c r="C8" i="20"/>
  <c r="D8" i="20" s="1"/>
  <c r="E8" i="20" s="1"/>
  <c r="H7" i="20"/>
  <c r="G7" i="20"/>
  <c r="I7" i="20" s="1"/>
  <c r="J7" i="20" s="1"/>
  <c r="C7" i="20"/>
  <c r="B7" i="20"/>
  <c r="D7" i="20" s="1"/>
  <c r="E7" i="20" s="1"/>
  <c r="I6" i="20"/>
  <c r="J6" i="20" s="1"/>
  <c r="D6" i="20"/>
  <c r="E6" i="20" s="1"/>
  <c r="G52" i="20" l="1"/>
  <c r="I52" i="20" s="1"/>
  <c r="J52" i="20" s="1"/>
  <c r="H13" i="20"/>
  <c r="H69" i="20"/>
  <c r="H53" i="20" s="1"/>
  <c r="B52" i="20"/>
  <c r="D52" i="20" s="1"/>
  <c r="E52" i="20" s="1"/>
  <c r="I12" i="20"/>
  <c r="J12" i="20" s="1"/>
  <c r="C82" i="19"/>
  <c r="C81" i="19"/>
  <c r="C80" i="19"/>
  <c r="C84" i="19" s="1"/>
  <c r="C79" i="19"/>
  <c r="C77" i="19"/>
  <c r="H69" i="19"/>
  <c r="C69" i="19"/>
  <c r="C53" i="19" s="1"/>
  <c r="H62" i="19"/>
  <c r="H48" i="19" s="1"/>
  <c r="C62" i="19"/>
  <c r="H53" i="19"/>
  <c r="H51" i="19"/>
  <c r="G51" i="19"/>
  <c r="C51" i="19"/>
  <c r="B51" i="19"/>
  <c r="C48" i="19"/>
  <c r="H47" i="19"/>
  <c r="G47" i="19"/>
  <c r="I47" i="19" s="1"/>
  <c r="J47" i="19" s="1"/>
  <c r="C47" i="19"/>
  <c r="B47" i="19"/>
  <c r="D47" i="19" s="1"/>
  <c r="E47" i="19" s="1"/>
  <c r="I46" i="19"/>
  <c r="J46" i="19" s="1"/>
  <c r="D46" i="19"/>
  <c r="E46" i="19" s="1"/>
  <c r="H42" i="19"/>
  <c r="H43" i="19" s="1"/>
  <c r="G42" i="19"/>
  <c r="I42" i="19" s="1"/>
  <c r="J42" i="19" s="1"/>
  <c r="C42" i="19"/>
  <c r="B42" i="19"/>
  <c r="I41" i="19"/>
  <c r="J41" i="19" s="1"/>
  <c r="D41" i="19"/>
  <c r="E41" i="19" s="1"/>
  <c r="H38" i="19"/>
  <c r="H37" i="19"/>
  <c r="G37" i="19"/>
  <c r="I37" i="19" s="1"/>
  <c r="J37" i="19" s="1"/>
  <c r="D37" i="19"/>
  <c r="E37" i="19" s="1"/>
  <c r="C37" i="19"/>
  <c r="C38" i="19" s="1"/>
  <c r="B37" i="19"/>
  <c r="I36" i="19"/>
  <c r="J36" i="19" s="1"/>
  <c r="D36" i="19"/>
  <c r="E36" i="19" s="1"/>
  <c r="H33" i="19"/>
  <c r="H32" i="19"/>
  <c r="I32" i="19" s="1"/>
  <c r="J32" i="19" s="1"/>
  <c r="G32" i="19"/>
  <c r="C32" i="19"/>
  <c r="C33" i="19" s="1"/>
  <c r="B32" i="19"/>
  <c r="D32" i="19" s="1"/>
  <c r="E32" i="19" s="1"/>
  <c r="I31" i="19"/>
  <c r="J31" i="19" s="1"/>
  <c r="E31" i="19"/>
  <c r="D31" i="19"/>
  <c r="H28" i="19"/>
  <c r="I28" i="19" s="1"/>
  <c r="J28" i="19" s="1"/>
  <c r="C28" i="19"/>
  <c r="D28" i="19" s="1"/>
  <c r="E28" i="19" s="1"/>
  <c r="J27" i="19"/>
  <c r="I27" i="19"/>
  <c r="B27" i="19"/>
  <c r="D27" i="19" s="1"/>
  <c r="E27" i="19" s="1"/>
  <c r="J26" i="19"/>
  <c r="I26" i="19"/>
  <c r="D26" i="19"/>
  <c r="E26" i="19" s="1"/>
  <c r="H23" i="19"/>
  <c r="I23" i="19" s="1"/>
  <c r="J23" i="19" s="1"/>
  <c r="E23" i="19"/>
  <c r="D23" i="19"/>
  <c r="C23" i="19"/>
  <c r="I22" i="19"/>
  <c r="J22" i="19" s="1"/>
  <c r="G22" i="19"/>
  <c r="B22" i="19"/>
  <c r="D22" i="19" s="1"/>
  <c r="E22" i="19" s="1"/>
  <c r="J21" i="19"/>
  <c r="I21" i="19"/>
  <c r="D21" i="19"/>
  <c r="E21" i="19" s="1"/>
  <c r="G18" i="19"/>
  <c r="H17" i="19"/>
  <c r="H18" i="19" s="1"/>
  <c r="G17" i="19"/>
  <c r="I17" i="19" s="1"/>
  <c r="J17" i="19" s="1"/>
  <c r="C17" i="19"/>
  <c r="C18" i="19" s="1"/>
  <c r="D18" i="19" s="1"/>
  <c r="E18" i="19" s="1"/>
  <c r="B17" i="19"/>
  <c r="D17" i="19" s="1"/>
  <c r="E17" i="19" s="1"/>
  <c r="I16" i="19"/>
  <c r="J16" i="19" s="1"/>
  <c r="D16" i="19"/>
  <c r="E16" i="19" s="1"/>
  <c r="H13" i="19"/>
  <c r="H12" i="19"/>
  <c r="I12" i="19" s="1"/>
  <c r="J12" i="19" s="1"/>
  <c r="G12" i="19"/>
  <c r="C12" i="19"/>
  <c r="C13" i="19" s="1"/>
  <c r="B12" i="19"/>
  <c r="D12" i="19" s="1"/>
  <c r="E12" i="19" s="1"/>
  <c r="I11" i="19"/>
  <c r="J11" i="19" s="1"/>
  <c r="D11" i="19"/>
  <c r="E11" i="19" s="1"/>
  <c r="H8" i="19"/>
  <c r="I8" i="19" s="1"/>
  <c r="J8" i="19" s="1"/>
  <c r="C8" i="19"/>
  <c r="D8" i="19" s="1"/>
  <c r="E8" i="19" s="1"/>
  <c r="H7" i="19"/>
  <c r="G7" i="19"/>
  <c r="C7" i="19"/>
  <c r="B7" i="19"/>
  <c r="I6" i="19"/>
  <c r="J6" i="19" s="1"/>
  <c r="D6" i="19"/>
  <c r="E6" i="19" s="1"/>
  <c r="D42" i="19" l="1"/>
  <c r="E42" i="19" s="1"/>
  <c r="G52" i="19"/>
  <c r="I18" i="19"/>
  <c r="J18" i="19" s="1"/>
  <c r="I51" i="19"/>
  <c r="J51" i="19" s="1"/>
  <c r="B52" i="19"/>
  <c r="D52" i="19" s="1"/>
  <c r="E52" i="19" s="1"/>
  <c r="D51" i="19"/>
  <c r="E51" i="19" s="1"/>
  <c r="D7" i="19"/>
  <c r="E7" i="19" s="1"/>
  <c r="H52" i="19"/>
  <c r="I7" i="19"/>
  <c r="J7" i="19" s="1"/>
  <c r="C43" i="19"/>
  <c r="C52" i="19"/>
  <c r="C54" i="19" s="1"/>
  <c r="H53" i="18"/>
  <c r="H62" i="18"/>
  <c r="H69" i="18" s="1"/>
  <c r="C62" i="18"/>
  <c r="C69" i="18" s="1"/>
  <c r="C53" i="18" s="1"/>
  <c r="C82" i="18"/>
  <c r="C81" i="18"/>
  <c r="C80" i="18"/>
  <c r="C79" i="18"/>
  <c r="C77" i="18"/>
  <c r="H51" i="18"/>
  <c r="I51" i="18" s="1"/>
  <c r="J51" i="18" s="1"/>
  <c r="G51" i="18"/>
  <c r="C51" i="18"/>
  <c r="B51" i="18"/>
  <c r="H47" i="18"/>
  <c r="G47" i="18"/>
  <c r="I47" i="18" s="1"/>
  <c r="J47" i="18" s="1"/>
  <c r="C47" i="18"/>
  <c r="B47" i="18"/>
  <c r="D47" i="18" s="1"/>
  <c r="E47" i="18" s="1"/>
  <c r="I46" i="18"/>
  <c r="J46" i="18" s="1"/>
  <c r="D46" i="18"/>
  <c r="E46" i="18" s="1"/>
  <c r="H42" i="18"/>
  <c r="H43" i="18" s="1"/>
  <c r="G42" i="18"/>
  <c r="I42" i="18" s="1"/>
  <c r="J42" i="18" s="1"/>
  <c r="C42" i="18"/>
  <c r="B42" i="18"/>
  <c r="D42" i="18" s="1"/>
  <c r="E42" i="18" s="1"/>
  <c r="I41" i="18"/>
  <c r="J41" i="18" s="1"/>
  <c r="D41" i="18"/>
  <c r="E41" i="18" s="1"/>
  <c r="C38" i="18"/>
  <c r="H37" i="18"/>
  <c r="H38" i="18" s="1"/>
  <c r="G37" i="18"/>
  <c r="I37" i="18" s="1"/>
  <c r="J37" i="18" s="1"/>
  <c r="C37" i="18"/>
  <c r="B37" i="18"/>
  <c r="D37" i="18" s="1"/>
  <c r="E37" i="18" s="1"/>
  <c r="I36" i="18"/>
  <c r="J36" i="18" s="1"/>
  <c r="D36" i="18"/>
  <c r="E36" i="18" s="1"/>
  <c r="C33" i="18"/>
  <c r="H32" i="18"/>
  <c r="H33" i="18" s="1"/>
  <c r="G32" i="18"/>
  <c r="I32" i="18" s="1"/>
  <c r="J32" i="18" s="1"/>
  <c r="C32" i="18"/>
  <c r="B32" i="18"/>
  <c r="D32" i="18" s="1"/>
  <c r="E32" i="18" s="1"/>
  <c r="I31" i="18"/>
  <c r="J31" i="18" s="1"/>
  <c r="D31" i="18"/>
  <c r="E31" i="18" s="1"/>
  <c r="I28" i="18"/>
  <c r="J28" i="18" s="1"/>
  <c r="H28" i="18"/>
  <c r="C28" i="18"/>
  <c r="D28" i="18" s="1"/>
  <c r="E28" i="18" s="1"/>
  <c r="I27" i="18"/>
  <c r="J27" i="18" s="1"/>
  <c r="B27" i="18"/>
  <c r="D27" i="18" s="1"/>
  <c r="E27" i="18" s="1"/>
  <c r="I26" i="18"/>
  <c r="J26" i="18" s="1"/>
  <c r="D26" i="18"/>
  <c r="E26" i="18" s="1"/>
  <c r="H23" i="18"/>
  <c r="I23" i="18" s="1"/>
  <c r="J23" i="18" s="1"/>
  <c r="C23" i="18"/>
  <c r="D23" i="18" s="1"/>
  <c r="E23" i="18" s="1"/>
  <c r="G22" i="18"/>
  <c r="I22" i="18" s="1"/>
  <c r="J22" i="18" s="1"/>
  <c r="B22" i="18"/>
  <c r="D22" i="18" s="1"/>
  <c r="E22" i="18" s="1"/>
  <c r="I21" i="18"/>
  <c r="J21" i="18" s="1"/>
  <c r="D21" i="18"/>
  <c r="E21" i="18" s="1"/>
  <c r="G18" i="18"/>
  <c r="H17" i="18"/>
  <c r="H18" i="18" s="1"/>
  <c r="I18" i="18" s="1"/>
  <c r="J18" i="18" s="1"/>
  <c r="G17" i="18"/>
  <c r="C17" i="18"/>
  <c r="C18" i="18" s="1"/>
  <c r="D18" i="18" s="1"/>
  <c r="E18" i="18" s="1"/>
  <c r="B17" i="18"/>
  <c r="I16" i="18"/>
  <c r="J16" i="18" s="1"/>
  <c r="D16" i="18"/>
  <c r="E16" i="18" s="1"/>
  <c r="H12" i="18"/>
  <c r="H13" i="18" s="1"/>
  <c r="G12" i="18"/>
  <c r="I12" i="18" s="1"/>
  <c r="J12" i="18" s="1"/>
  <c r="C12" i="18"/>
  <c r="C13" i="18" s="1"/>
  <c r="B12" i="18"/>
  <c r="D12" i="18" s="1"/>
  <c r="E12" i="18" s="1"/>
  <c r="I11" i="18"/>
  <c r="J11" i="18" s="1"/>
  <c r="D11" i="18"/>
  <c r="E11" i="18" s="1"/>
  <c r="H7" i="18"/>
  <c r="G7" i="18"/>
  <c r="I7" i="18" s="1"/>
  <c r="J7" i="18" s="1"/>
  <c r="C7" i="18"/>
  <c r="C8" i="18" s="1"/>
  <c r="D8" i="18" s="1"/>
  <c r="E8" i="18" s="1"/>
  <c r="B7" i="18"/>
  <c r="I6" i="18"/>
  <c r="J6" i="18" s="1"/>
  <c r="D6" i="18"/>
  <c r="E6" i="18" s="1"/>
  <c r="I52" i="19" l="1"/>
  <c r="J52" i="19" s="1"/>
  <c r="H48" i="18"/>
  <c r="C48" i="18"/>
  <c r="I17" i="18"/>
  <c r="J17" i="18" s="1"/>
  <c r="H52" i="18"/>
  <c r="D17" i="18"/>
  <c r="E17" i="18" s="1"/>
  <c r="B52" i="18"/>
  <c r="D52" i="18" s="1"/>
  <c r="E52" i="18" s="1"/>
  <c r="C84" i="18"/>
  <c r="C52" i="18"/>
  <c r="C54" i="18" s="1"/>
  <c r="D51" i="18"/>
  <c r="E51" i="18" s="1"/>
  <c r="D7" i="18"/>
  <c r="E7" i="18" s="1"/>
  <c r="G52" i="18"/>
  <c r="H8" i="18"/>
  <c r="I8" i="18" s="1"/>
  <c r="J8" i="18" s="1"/>
  <c r="C43" i="18"/>
  <c r="C53" i="17"/>
  <c r="H69" i="17"/>
  <c r="C69" i="17"/>
  <c r="I52" i="18" l="1"/>
  <c r="J52" i="18" s="1"/>
  <c r="C77" i="17"/>
  <c r="C82" i="17"/>
  <c r="C80" i="17"/>
  <c r="C81" i="17"/>
  <c r="C79" i="17"/>
  <c r="C84" i="17" l="1"/>
  <c r="H51" i="17"/>
  <c r="G51" i="17"/>
  <c r="I51" i="17" s="1"/>
  <c r="J51" i="17" s="1"/>
  <c r="C51" i="17"/>
  <c r="B51" i="17"/>
  <c r="H47" i="17"/>
  <c r="H48" i="17" s="1"/>
  <c r="G47" i="17"/>
  <c r="I47" i="17" s="1"/>
  <c r="J47" i="17" s="1"/>
  <c r="C47" i="17"/>
  <c r="C48" i="17" s="1"/>
  <c r="B47" i="17"/>
  <c r="D47" i="17" s="1"/>
  <c r="E47" i="17" s="1"/>
  <c r="I46" i="17"/>
  <c r="J46" i="17" s="1"/>
  <c r="D46" i="17"/>
  <c r="E46" i="17" s="1"/>
  <c r="H42" i="17"/>
  <c r="H43" i="17" s="1"/>
  <c r="G42" i="17"/>
  <c r="I42" i="17" s="1"/>
  <c r="J42" i="17" s="1"/>
  <c r="C42" i="17"/>
  <c r="C43" i="17" s="1"/>
  <c r="B42" i="17"/>
  <c r="I41" i="17"/>
  <c r="J41" i="17" s="1"/>
  <c r="D41" i="17"/>
  <c r="E41" i="17" s="1"/>
  <c r="H37" i="17"/>
  <c r="H38" i="17" s="1"/>
  <c r="G37" i="17"/>
  <c r="C37" i="17"/>
  <c r="C38" i="17" s="1"/>
  <c r="B37" i="17"/>
  <c r="I36" i="17"/>
  <c r="J36" i="17" s="1"/>
  <c r="D36" i="17"/>
  <c r="E36" i="17" s="1"/>
  <c r="H32" i="17"/>
  <c r="H33" i="17" s="1"/>
  <c r="G32" i="17"/>
  <c r="C32" i="17"/>
  <c r="C33" i="17" s="1"/>
  <c r="B32" i="17"/>
  <c r="I31" i="17"/>
  <c r="J31" i="17" s="1"/>
  <c r="D31" i="17"/>
  <c r="E31" i="17" s="1"/>
  <c r="H28" i="17"/>
  <c r="I28" i="17" s="1"/>
  <c r="J28" i="17" s="1"/>
  <c r="C28" i="17"/>
  <c r="D28" i="17" s="1"/>
  <c r="E28" i="17" s="1"/>
  <c r="I27" i="17"/>
  <c r="J27" i="17" s="1"/>
  <c r="B27" i="17"/>
  <c r="D27" i="17" s="1"/>
  <c r="E27" i="17" s="1"/>
  <c r="I26" i="17"/>
  <c r="J26" i="17" s="1"/>
  <c r="D26" i="17"/>
  <c r="E26" i="17" s="1"/>
  <c r="H23" i="17"/>
  <c r="I23" i="17" s="1"/>
  <c r="J23" i="17" s="1"/>
  <c r="C23" i="17"/>
  <c r="D23" i="17" s="1"/>
  <c r="E23" i="17" s="1"/>
  <c r="G22" i="17"/>
  <c r="I22" i="17" s="1"/>
  <c r="J22" i="17" s="1"/>
  <c r="B22" i="17"/>
  <c r="D22" i="17" s="1"/>
  <c r="E22" i="17" s="1"/>
  <c r="I21" i="17"/>
  <c r="J21" i="17" s="1"/>
  <c r="D21" i="17"/>
  <c r="E21" i="17" s="1"/>
  <c r="G18" i="17"/>
  <c r="H17" i="17"/>
  <c r="G17" i="17"/>
  <c r="C17" i="17"/>
  <c r="C18" i="17" s="1"/>
  <c r="D18" i="17" s="1"/>
  <c r="E18" i="17" s="1"/>
  <c r="B17" i="17"/>
  <c r="I16" i="17"/>
  <c r="J16" i="17" s="1"/>
  <c r="D16" i="17"/>
  <c r="E16" i="17" s="1"/>
  <c r="H12" i="17"/>
  <c r="H13" i="17" s="1"/>
  <c r="G12" i="17"/>
  <c r="I12" i="17" s="1"/>
  <c r="J12" i="17" s="1"/>
  <c r="C12" i="17"/>
  <c r="C13" i="17" s="1"/>
  <c r="B12" i="17"/>
  <c r="I11" i="17"/>
  <c r="J11" i="17" s="1"/>
  <c r="D11" i="17"/>
  <c r="E11" i="17" s="1"/>
  <c r="H7" i="17"/>
  <c r="G7" i="17"/>
  <c r="C7" i="17"/>
  <c r="B7" i="17"/>
  <c r="I6" i="17"/>
  <c r="J6" i="17" s="1"/>
  <c r="D6" i="17"/>
  <c r="E6" i="17" s="1"/>
  <c r="D12" i="17" l="1"/>
  <c r="E12" i="17" s="1"/>
  <c r="D32" i="17"/>
  <c r="E32" i="17" s="1"/>
  <c r="D17" i="17"/>
  <c r="E17" i="17" s="1"/>
  <c r="D37" i="17"/>
  <c r="E37" i="17" s="1"/>
  <c r="D42" i="17"/>
  <c r="E42" i="17" s="1"/>
  <c r="D51" i="17"/>
  <c r="E51" i="17" s="1"/>
  <c r="I32" i="17"/>
  <c r="J32" i="17" s="1"/>
  <c r="C52" i="17"/>
  <c r="C54" i="17" s="1"/>
  <c r="C8" i="17"/>
  <c r="D8" i="17" s="1"/>
  <c r="E8" i="17" s="1"/>
  <c r="I37" i="17"/>
  <c r="J37" i="17" s="1"/>
  <c r="I17" i="17"/>
  <c r="J17" i="17" s="1"/>
  <c r="B52" i="17"/>
  <c r="I7" i="17"/>
  <c r="J7" i="17" s="1"/>
  <c r="G52" i="17"/>
  <c r="D7" i="17"/>
  <c r="E7" i="17" s="1"/>
  <c r="H8" i="17"/>
  <c r="I8" i="17" s="1"/>
  <c r="J8" i="17" s="1"/>
  <c r="H52" i="17"/>
  <c r="H18" i="17"/>
  <c r="I18" i="17" s="1"/>
  <c r="J18" i="17" s="1"/>
  <c r="I52" i="17" l="1"/>
  <c r="J52" i="17" s="1"/>
  <c r="D52" i="17"/>
  <c r="E52" i="17" s="1"/>
</calcChain>
</file>

<file path=xl/comments1.xml><?xml version="1.0" encoding="utf-8"?>
<comments xmlns="http://schemas.openxmlformats.org/spreadsheetml/2006/main">
  <authors>
    <author>Buening,David E</author>
  </authors>
  <commentList>
    <comment ref="A19" authorId="0">
      <text>
        <r>
          <rPr>
            <sz val="9"/>
            <color indexed="81"/>
            <rFont val="Tahoma"/>
            <family val="2"/>
          </rPr>
          <t>Engineering Administraton is not included in the PM amounts.</t>
        </r>
      </text>
    </comment>
  </commentList>
</comments>
</file>

<file path=xl/comments2.xml><?xml version="1.0" encoding="utf-8"?>
<comments xmlns="http://schemas.openxmlformats.org/spreadsheetml/2006/main">
  <authors>
    <author>Buening,David E</author>
  </authors>
  <commentList>
    <comment ref="A19" authorId="0">
      <text>
        <r>
          <rPr>
            <sz val="9"/>
            <color indexed="81"/>
            <rFont val="Tahoma"/>
            <family val="2"/>
          </rPr>
          <t>Engineering Administraton is not included in the PM amounts.</t>
        </r>
      </text>
    </comment>
  </commentList>
</comments>
</file>

<file path=xl/sharedStrings.xml><?xml version="1.0" encoding="utf-8"?>
<sst xmlns="http://schemas.openxmlformats.org/spreadsheetml/2006/main" count="415" uniqueCount="32">
  <si>
    <t>Business Technology</t>
  </si>
  <si>
    <t>CFO</t>
  </si>
  <si>
    <t>Engineering</t>
  </si>
  <si>
    <t>RPDM</t>
  </si>
  <si>
    <t>WSO</t>
  </si>
  <si>
    <t>PM</t>
  </si>
  <si>
    <t>Group</t>
  </si>
  <si>
    <t>Diff</t>
  </si>
  <si>
    <t>Proposed</t>
  </si>
  <si>
    <t>Proposed + 1</t>
  </si>
  <si>
    <t>Var%</t>
  </si>
  <si>
    <t>unburdened</t>
  </si>
  <si>
    <t>Addtive Rate:</t>
  </si>
  <si>
    <t>Office of the GM</t>
  </si>
  <si>
    <t>Engineering Services</t>
  </si>
  <si>
    <t>Information as indicated in the Capital Labor Distribution Report</t>
  </si>
  <si>
    <t>General Counsel</t>
  </si>
  <si>
    <t>WRM</t>
  </si>
  <si>
    <t>Contributor-Labor Allocation-Capital</t>
  </si>
  <si>
    <t>External Affairs</t>
  </si>
  <si>
    <t>Total</t>
  </si>
  <si>
    <t>Burdened</t>
  </si>
  <si>
    <t>Unburdened</t>
  </si>
  <si>
    <t>General Auditor</t>
  </si>
  <si>
    <t>Total- unburdened</t>
  </si>
  <si>
    <t>Reimbursable-ES</t>
  </si>
  <si>
    <t>Engineering Overhead-ES</t>
  </si>
  <si>
    <t>Reimbursable-WSO</t>
  </si>
  <si>
    <t>Unburdened-Budget</t>
  </si>
  <si>
    <t>Budget</t>
  </si>
  <si>
    <t>Reimbursable Proj</t>
  </si>
  <si>
    <t>Eng 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</si>
</sst>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0" fontId="0" fillId="0" borderId="0" xfId="2" applyNumberFormat="1" applyFont="1"/>
    <xf numFmtId="164" fontId="3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2" borderId="0" xfId="1" applyNumberFormat="1" applyFont="1" applyFill="1"/>
    <xf numFmtId="0" fontId="0" fillId="0" borderId="0" xfId="0" applyFill="1"/>
    <xf numFmtId="0" fontId="0" fillId="0" borderId="0" xfId="0" applyFill="1" applyAlignment="1">
      <alignment horizontal="right"/>
    </xf>
    <xf numFmtId="164" fontId="0" fillId="0" borderId="1" xfId="1" applyNumberFormat="1" applyFont="1" applyBorder="1"/>
    <xf numFmtId="0" fontId="0" fillId="3" borderId="0" xfId="0" applyFill="1"/>
    <xf numFmtId="164" fontId="2" fillId="0" borderId="0" xfId="1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tabSelected="1" workbookViewId="0">
      <pane xSplit="1" ySplit="4" topLeftCell="B12" activePane="bottomRight" state="frozen"/>
      <selection pane="topRight" activeCell="B1" sqref="B1"/>
      <selection pane="bottomLeft" activeCell="A5" sqref="A5"/>
      <selection pane="bottomRight" activeCell="A15" sqref="A15"/>
    </sheetView>
  </sheetViews>
  <sheetFormatPr defaultRowHeight="15" x14ac:dyDescent="0.25"/>
  <cols>
    <col min="1" max="1" width="26.140625" customWidth="1"/>
    <col min="2" max="3" width="11.7109375" style="2" customWidth="1"/>
    <col min="4" max="4" width="12.28515625" style="2" bestFit="1" customWidth="1"/>
    <col min="5" max="5" width="11.7109375" customWidth="1"/>
    <col min="6" max="6" width="5.42578125" customWidth="1"/>
    <col min="7" max="8" width="11.7109375" style="2" customWidth="1"/>
    <col min="9" max="9" width="12.28515625" style="2" bestFit="1" customWidth="1"/>
    <col min="10" max="10" width="11.7109375" customWidth="1"/>
  </cols>
  <sheetData>
    <row r="1" spans="1:10" x14ac:dyDescent="0.25">
      <c r="A1" t="s">
        <v>15</v>
      </c>
    </row>
    <row r="2" spans="1:10" x14ac:dyDescent="0.25">
      <c r="A2" t="s">
        <v>12</v>
      </c>
      <c r="C2" s="3">
        <v>0.63649999999999995</v>
      </c>
      <c r="H2" s="3">
        <v>0.64910000000000001</v>
      </c>
    </row>
    <row r="3" spans="1:10" x14ac:dyDescent="0.25">
      <c r="B3" s="11" t="s">
        <v>8</v>
      </c>
      <c r="C3" s="11"/>
      <c r="D3" s="11"/>
      <c r="G3" s="11" t="s">
        <v>9</v>
      </c>
      <c r="H3" s="11"/>
      <c r="I3" s="11"/>
    </row>
    <row r="4" spans="1:10" x14ac:dyDescent="0.25">
      <c r="B4" s="5" t="s">
        <v>5</v>
      </c>
      <c r="C4" s="5" t="s">
        <v>6</v>
      </c>
      <c r="D4" s="5" t="s">
        <v>7</v>
      </c>
      <c r="E4" s="1" t="s">
        <v>10</v>
      </c>
      <c r="G4" s="5" t="s">
        <v>5</v>
      </c>
      <c r="H4" s="5" t="s">
        <v>6</v>
      </c>
      <c r="I4" s="5" t="s">
        <v>7</v>
      </c>
      <c r="J4" s="1" t="s">
        <v>10</v>
      </c>
    </row>
    <row r="5" spans="1:10" x14ac:dyDescent="0.25">
      <c r="C5" s="5"/>
      <c r="D5" s="5"/>
      <c r="E5" s="1"/>
      <c r="H5" s="5"/>
      <c r="I5" s="5"/>
      <c r="J5" s="1"/>
    </row>
    <row r="6" spans="1:10" x14ac:dyDescent="0.25">
      <c r="A6" s="7" t="s">
        <v>0</v>
      </c>
      <c r="B6" s="2">
        <v>1332005</v>
      </c>
      <c r="C6" s="2">
        <v>1309200</v>
      </c>
      <c r="D6" s="2">
        <f>B6-C6</f>
        <v>22805</v>
      </c>
      <c r="E6" s="3">
        <f>D6/C6</f>
        <v>1.7419034524900703E-2</v>
      </c>
      <c r="F6" s="2"/>
      <c r="G6" s="2">
        <v>1345899</v>
      </c>
      <c r="H6" s="2">
        <v>1319280</v>
      </c>
      <c r="I6" s="2">
        <f>G6-H6</f>
        <v>26619</v>
      </c>
      <c r="J6" s="3">
        <f>I6/H6</f>
        <v>2.0176914680734945E-2</v>
      </c>
    </row>
    <row r="7" spans="1:10" x14ac:dyDescent="0.25">
      <c r="A7" s="8" t="s">
        <v>11</v>
      </c>
      <c r="B7" s="2">
        <f>B6/(1+C$2)</f>
        <v>813935.22761992062</v>
      </c>
      <c r="C7" s="2">
        <f>C6/(1+C$2)</f>
        <v>800000.00000000012</v>
      </c>
      <c r="D7" s="2">
        <f>B7-C7</f>
        <v>13935.227619920508</v>
      </c>
      <c r="E7" s="3">
        <f>D7/C7</f>
        <v>1.7419034524900633E-2</v>
      </c>
      <c r="F7" s="2"/>
      <c r="G7" s="2">
        <f>G6/(1+H$2)</f>
        <v>816141.53174458793</v>
      </c>
      <c r="H7" s="2">
        <f>H6/(1+H$2)</f>
        <v>800000</v>
      </c>
      <c r="I7" s="2">
        <f>G7-H7</f>
        <v>16141.531744587934</v>
      </c>
      <c r="J7" s="3">
        <f>I7/H7</f>
        <v>2.0176914680734917E-2</v>
      </c>
    </row>
    <row r="8" spans="1:10" x14ac:dyDescent="0.25">
      <c r="A8" s="7"/>
      <c r="C8" s="6">
        <f>C69-C7</f>
        <v>0</v>
      </c>
      <c r="D8" s="2">
        <f>B8-C8</f>
        <v>0</v>
      </c>
      <c r="E8" s="3" t="e">
        <f>D8/C8</f>
        <v>#DIV/0!</v>
      </c>
      <c r="F8" s="2"/>
      <c r="H8" s="6">
        <f>H69-H7</f>
        <v>0</v>
      </c>
      <c r="I8" s="2">
        <f>G8-H8</f>
        <v>0</v>
      </c>
      <c r="J8" s="3" t="e">
        <f>I8/H8</f>
        <v>#DIV/0!</v>
      </c>
    </row>
    <row r="9" spans="1:10" x14ac:dyDescent="0.25">
      <c r="A9" s="7"/>
      <c r="E9" s="3"/>
      <c r="F9" s="2"/>
      <c r="H9" s="4"/>
      <c r="J9" s="3"/>
    </row>
    <row r="10" spans="1:10" x14ac:dyDescent="0.25">
      <c r="A10" s="7"/>
      <c r="E10" s="3"/>
      <c r="F10" s="2"/>
      <c r="J10" s="3"/>
    </row>
    <row r="11" spans="1:10" x14ac:dyDescent="0.25">
      <c r="A11" s="7" t="s">
        <v>1</v>
      </c>
      <c r="B11" s="2">
        <v>0</v>
      </c>
      <c r="C11" s="2">
        <v>0</v>
      </c>
      <c r="D11" s="2">
        <f>B11-C11</f>
        <v>0</v>
      </c>
      <c r="E11" s="3" t="e">
        <f>D11/C11</f>
        <v>#DIV/0!</v>
      </c>
      <c r="F11" s="2"/>
      <c r="G11" s="2">
        <v>0</v>
      </c>
      <c r="H11" s="2">
        <v>0</v>
      </c>
      <c r="I11" s="2">
        <f>G11-H11</f>
        <v>0</v>
      </c>
      <c r="J11" s="3" t="e">
        <f>I11/H11</f>
        <v>#DIV/0!</v>
      </c>
    </row>
    <row r="12" spans="1:10" x14ac:dyDescent="0.25">
      <c r="A12" s="8" t="s">
        <v>11</v>
      </c>
      <c r="B12" s="2">
        <f>B11/(1+C$2)</f>
        <v>0</v>
      </c>
      <c r="C12" s="2">
        <f>C11/(1+C$2)</f>
        <v>0</v>
      </c>
      <c r="D12" s="2">
        <f>B12-C12</f>
        <v>0</v>
      </c>
      <c r="E12" s="3" t="e">
        <f>D12/C12</f>
        <v>#DIV/0!</v>
      </c>
      <c r="F12" s="2"/>
      <c r="G12" s="2">
        <f>G11/(1+H$2)</f>
        <v>0</v>
      </c>
      <c r="H12" s="2">
        <f>H11/(1+H$2)</f>
        <v>0</v>
      </c>
      <c r="I12" s="2">
        <f>G12-H12</f>
        <v>0</v>
      </c>
      <c r="J12" s="3" t="e">
        <f>I12/H12</f>
        <v>#DIV/0!</v>
      </c>
    </row>
    <row r="13" spans="1:10" x14ac:dyDescent="0.25">
      <c r="A13" s="8"/>
      <c r="C13" s="6">
        <f>C71-C12</f>
        <v>0</v>
      </c>
      <c r="E13" s="3"/>
      <c r="F13" s="2"/>
      <c r="H13" s="6">
        <f>H71-H12</f>
        <v>0</v>
      </c>
      <c r="J13" s="3"/>
    </row>
    <row r="14" spans="1:10" x14ac:dyDescent="0.25">
      <c r="A14" s="7"/>
      <c r="E14" s="3"/>
      <c r="F14" s="2"/>
      <c r="J14" s="3"/>
    </row>
    <row r="15" spans="1:10" x14ac:dyDescent="0.25">
      <c r="A15" s="7"/>
      <c r="E15" s="3"/>
      <c r="F15" s="2"/>
      <c r="J15" s="3"/>
    </row>
    <row r="16" spans="1:10" x14ac:dyDescent="0.25">
      <c r="A16" s="7" t="s">
        <v>2</v>
      </c>
      <c r="E16" s="3"/>
      <c r="F16" s="2"/>
      <c r="J16" s="3"/>
    </row>
    <row r="17" spans="1:10" x14ac:dyDescent="0.25">
      <c r="A17" s="8" t="s">
        <v>29</v>
      </c>
      <c r="C17" s="2">
        <v>23167906</v>
      </c>
      <c r="E17" s="3"/>
      <c r="F17" s="2"/>
      <c r="H17" s="2">
        <v>24410838</v>
      </c>
      <c r="J17" s="3"/>
    </row>
    <row r="18" spans="1:10" x14ac:dyDescent="0.25">
      <c r="A18" s="8" t="s">
        <v>30</v>
      </c>
      <c r="C18" s="2">
        <v>1070921</v>
      </c>
      <c r="E18" s="3"/>
      <c r="F18" s="2"/>
      <c r="H18" s="2">
        <v>1070921</v>
      </c>
      <c r="J18" s="3"/>
    </row>
    <row r="19" spans="1:10" x14ac:dyDescent="0.25">
      <c r="A19" s="8" t="s">
        <v>31</v>
      </c>
      <c r="C19" s="2">
        <v>2642188</v>
      </c>
      <c r="E19" s="3"/>
      <c r="F19" s="2"/>
      <c r="H19" s="2">
        <v>2639720</v>
      </c>
      <c r="J19" s="3"/>
    </row>
    <row r="20" spans="1:10" x14ac:dyDescent="0.25">
      <c r="A20" s="8"/>
      <c r="C20" s="2">
        <f>SUM(C17:C18)</f>
        <v>24238827</v>
      </c>
      <c r="E20" s="3"/>
      <c r="F20" s="2"/>
      <c r="H20" s="2">
        <f>SUM(H17:H18)</f>
        <v>25481759</v>
      </c>
      <c r="J20" s="3"/>
    </row>
    <row r="21" spans="1:10" x14ac:dyDescent="0.25">
      <c r="B21" s="2">
        <v>40652034</v>
      </c>
      <c r="C21" s="2">
        <f>-C100+43990781</f>
        <v>39666840.338</v>
      </c>
      <c r="D21" s="2">
        <f>B21-C21</f>
        <v>985193.66200000048</v>
      </c>
      <c r="E21" s="3">
        <f>D21/C21</f>
        <v>2.4836706266624559E-2</v>
      </c>
      <c r="F21" s="2"/>
      <c r="G21" s="2">
        <v>42962218</v>
      </c>
      <c r="H21" s="2">
        <f>-H100+46375131</f>
        <v>42021968.747999996</v>
      </c>
      <c r="I21" s="2">
        <f>G21-H21</f>
        <v>940249.25200000405</v>
      </c>
      <c r="J21" s="3">
        <f>I21/H21</f>
        <v>2.2375183267555842E-2</v>
      </c>
    </row>
    <row r="22" spans="1:10" x14ac:dyDescent="0.25">
      <c r="A22" s="8" t="s">
        <v>11</v>
      </c>
      <c r="B22" s="2">
        <f>B21/(1+C$2)</f>
        <v>24840839.596700277</v>
      </c>
      <c r="C22" s="2">
        <f>(C21/(1+C$2))</f>
        <v>24238826.970974643</v>
      </c>
      <c r="D22" s="2">
        <f>B22-C22</f>
        <v>602012.6257256344</v>
      </c>
      <c r="E22" s="3">
        <f>D22/C22</f>
        <v>2.4836706266624563E-2</v>
      </c>
      <c r="F22" s="2"/>
      <c r="G22" s="2">
        <f>G21/(1+H$2)</f>
        <v>26051918.015887454</v>
      </c>
      <c r="H22" s="2">
        <f>(H21/(1+H$2))</f>
        <v>25481758.9885392</v>
      </c>
      <c r="I22" s="2">
        <f>G22-H22</f>
        <v>570159.02734825388</v>
      </c>
      <c r="J22" s="3">
        <f>I22/H22</f>
        <v>2.2375183267555877E-2</v>
      </c>
    </row>
    <row r="23" spans="1:10" x14ac:dyDescent="0.25">
      <c r="A23" s="7"/>
      <c r="C23" s="6">
        <f>C70-C22</f>
        <v>-1070920.9709746428</v>
      </c>
      <c r="E23" s="3">
        <f>D23/C23</f>
        <v>0</v>
      </c>
      <c r="F23" s="2"/>
      <c r="G23" s="2">
        <f>G19/1.6582</f>
        <v>0</v>
      </c>
      <c r="H23" s="6">
        <f>H70-H22</f>
        <v>-1070920.9885392003</v>
      </c>
      <c r="J23" s="3">
        <f>I23/H23</f>
        <v>0</v>
      </c>
    </row>
    <row r="24" spans="1:10" x14ac:dyDescent="0.25">
      <c r="A24" s="7"/>
      <c r="E24" s="3"/>
      <c r="F24" s="2"/>
      <c r="H24" s="4"/>
      <c r="J24" s="3"/>
    </row>
    <row r="25" spans="1:10" x14ac:dyDescent="0.25">
      <c r="A25" s="7"/>
      <c r="E25" s="3"/>
      <c r="F25" s="2"/>
      <c r="H25" s="4"/>
      <c r="J25" s="3"/>
    </row>
    <row r="26" spans="1:10" x14ac:dyDescent="0.25">
      <c r="A26" s="7" t="s">
        <v>13</v>
      </c>
      <c r="B26" s="2">
        <v>0</v>
      </c>
      <c r="C26" s="2">
        <v>0</v>
      </c>
      <c r="D26" s="2">
        <f>B26-C26</f>
        <v>0</v>
      </c>
      <c r="E26" s="3" t="e">
        <f>D26/C26</f>
        <v>#DIV/0!</v>
      </c>
      <c r="F26" s="2"/>
      <c r="G26" s="2">
        <v>0</v>
      </c>
      <c r="H26" s="2">
        <v>0</v>
      </c>
      <c r="I26" s="2">
        <f>G26-H26</f>
        <v>0</v>
      </c>
      <c r="J26" s="3" t="e">
        <f>I26/H26</f>
        <v>#DIV/0!</v>
      </c>
    </row>
    <row r="27" spans="1:10" x14ac:dyDescent="0.25">
      <c r="A27" s="8" t="s">
        <v>11</v>
      </c>
      <c r="B27" s="2">
        <f>B26/(1+C$2)</f>
        <v>0</v>
      </c>
      <c r="C27" s="2">
        <v>0</v>
      </c>
      <c r="D27" s="2">
        <f>B27-C27</f>
        <v>0</v>
      </c>
      <c r="E27" s="3" t="e">
        <f>D27/C27</f>
        <v>#DIV/0!</v>
      </c>
      <c r="F27" s="2"/>
      <c r="G27" s="2">
        <f>G26/(1+H$2)</f>
        <v>0</v>
      </c>
      <c r="H27" s="2">
        <v>0</v>
      </c>
      <c r="I27" s="2">
        <f>G27-H27</f>
        <v>0</v>
      </c>
      <c r="J27" s="3" t="e">
        <f>I27/H27</f>
        <v>#DIV/0!</v>
      </c>
    </row>
    <row r="28" spans="1:10" x14ac:dyDescent="0.25">
      <c r="A28" s="7"/>
      <c r="C28" s="6">
        <f>C66-C27</f>
        <v>0</v>
      </c>
      <c r="D28" s="2">
        <f>B28-C28</f>
        <v>0</v>
      </c>
      <c r="E28" s="3" t="e">
        <f>D28/C28</f>
        <v>#DIV/0!</v>
      </c>
      <c r="F28" s="2"/>
      <c r="H28" s="6">
        <f>H66-H27</f>
        <v>0</v>
      </c>
      <c r="I28" s="2">
        <f>G28-H28</f>
        <v>0</v>
      </c>
      <c r="J28" s="3" t="e">
        <f>I28/H28</f>
        <v>#DIV/0!</v>
      </c>
    </row>
    <row r="29" spans="1:10" x14ac:dyDescent="0.25">
      <c r="A29" s="7"/>
      <c r="E29" s="3"/>
      <c r="F29" s="2"/>
      <c r="J29" s="3"/>
    </row>
    <row r="30" spans="1:10" x14ac:dyDescent="0.25">
      <c r="A30" s="7"/>
      <c r="E30" s="3"/>
      <c r="F30" s="2"/>
      <c r="J30" s="3"/>
    </row>
    <row r="31" spans="1:10" x14ac:dyDescent="0.25">
      <c r="A31" s="7" t="s">
        <v>19</v>
      </c>
      <c r="B31" s="2">
        <v>0</v>
      </c>
      <c r="C31" s="2">
        <v>0</v>
      </c>
      <c r="D31" s="2">
        <f>B31-C31</f>
        <v>0</v>
      </c>
      <c r="E31" s="3" t="e">
        <f>D31/C31</f>
        <v>#DIV/0!</v>
      </c>
      <c r="F31" s="2"/>
      <c r="G31" s="2">
        <v>0</v>
      </c>
      <c r="H31" s="2">
        <v>0</v>
      </c>
      <c r="I31" s="2">
        <f>G31-H31</f>
        <v>0</v>
      </c>
      <c r="J31" s="3" t="e">
        <f>I31/H31</f>
        <v>#DIV/0!</v>
      </c>
    </row>
    <row r="32" spans="1:10" x14ac:dyDescent="0.25">
      <c r="A32" s="8" t="s">
        <v>11</v>
      </c>
      <c r="B32" s="2">
        <f>B31/(1+C$2)</f>
        <v>0</v>
      </c>
      <c r="C32" s="2">
        <v>0</v>
      </c>
      <c r="D32" s="2">
        <f>B32-C32</f>
        <v>0</v>
      </c>
      <c r="E32" s="3" t="e">
        <f>D32/C32</f>
        <v>#DIV/0!</v>
      </c>
      <c r="F32" s="2"/>
      <c r="G32" s="2">
        <v>0</v>
      </c>
      <c r="H32" s="2">
        <v>0</v>
      </c>
      <c r="I32" s="2">
        <f>G32-H32</f>
        <v>0</v>
      </c>
      <c r="J32" s="3" t="e">
        <f>I32/H32</f>
        <v>#DIV/0!</v>
      </c>
    </row>
    <row r="33" spans="1:10" x14ac:dyDescent="0.25">
      <c r="A33" s="7"/>
      <c r="C33" s="6">
        <f>C55-C32</f>
        <v>0</v>
      </c>
      <c r="D33" s="2">
        <f>B33-C33</f>
        <v>0</v>
      </c>
      <c r="E33" s="3" t="e">
        <f>D33/C33</f>
        <v>#DIV/0!</v>
      </c>
      <c r="F33" s="2"/>
      <c r="H33" s="6">
        <f>H55-H32</f>
        <v>0</v>
      </c>
      <c r="I33" s="2">
        <f>G33-H33</f>
        <v>0</v>
      </c>
      <c r="J33" s="3" t="e">
        <f>I33/H33</f>
        <v>#DIV/0!</v>
      </c>
    </row>
    <row r="34" spans="1:10" x14ac:dyDescent="0.25">
      <c r="A34" s="7"/>
      <c r="E34" s="3"/>
      <c r="F34" s="2"/>
      <c r="H34" s="4"/>
      <c r="J34" s="3"/>
    </row>
    <row r="35" spans="1:10" x14ac:dyDescent="0.25">
      <c r="A35" s="7"/>
      <c r="E35" s="3"/>
      <c r="F35" s="2"/>
      <c r="H35" s="4"/>
      <c r="J35" s="3"/>
    </row>
    <row r="36" spans="1:10" x14ac:dyDescent="0.25">
      <c r="A36" s="7" t="s">
        <v>16</v>
      </c>
      <c r="B36" s="2">
        <v>0</v>
      </c>
      <c r="C36" s="2">
        <v>0</v>
      </c>
      <c r="D36" s="2">
        <f t="shared" ref="D36" si="0">B36-C36</f>
        <v>0</v>
      </c>
      <c r="E36" s="3" t="e">
        <f t="shared" ref="E36" si="1">D36/C36</f>
        <v>#DIV/0!</v>
      </c>
      <c r="F36" s="2"/>
      <c r="G36" s="2">
        <v>0</v>
      </c>
      <c r="H36" s="2">
        <v>0</v>
      </c>
      <c r="I36" s="2">
        <f t="shared" ref="I36" si="2">G36-H36</f>
        <v>0</v>
      </c>
      <c r="J36" s="3" t="e">
        <f t="shared" ref="J36" si="3">I36/H36</f>
        <v>#DIV/0!</v>
      </c>
    </row>
    <row r="37" spans="1:10" x14ac:dyDescent="0.25">
      <c r="A37" s="8" t="s">
        <v>11</v>
      </c>
      <c r="B37" s="2">
        <f>B36/(1+C$2)</f>
        <v>0</v>
      </c>
      <c r="C37" s="2">
        <f>C36/(1+C$2)</f>
        <v>0</v>
      </c>
      <c r="D37" s="2">
        <f>B37-C37</f>
        <v>0</v>
      </c>
      <c r="E37" s="3" t="e">
        <f>D37/C37</f>
        <v>#DIV/0!</v>
      </c>
      <c r="F37" s="2"/>
      <c r="G37" s="2">
        <f>G36/(1+H$2)</f>
        <v>0</v>
      </c>
      <c r="H37" s="2">
        <f>H36/(1+H$2)</f>
        <v>0</v>
      </c>
      <c r="I37" s="2">
        <f>G37-H37</f>
        <v>0</v>
      </c>
      <c r="J37" s="3" t="e">
        <f>I37/H37</f>
        <v>#DIV/0!</v>
      </c>
    </row>
    <row r="38" spans="1:10" x14ac:dyDescent="0.25">
      <c r="A38" s="7"/>
      <c r="C38" s="2">
        <f>C64-C37</f>
        <v>0</v>
      </c>
      <c r="E38" s="3"/>
      <c r="F38" s="2"/>
      <c r="H38" s="2">
        <f>H64-H37</f>
        <v>0</v>
      </c>
      <c r="J38" s="3"/>
    </row>
    <row r="39" spans="1:10" x14ac:dyDescent="0.25">
      <c r="A39" s="7"/>
      <c r="E39" s="3"/>
      <c r="F39" s="2"/>
      <c r="J39" s="3"/>
    </row>
    <row r="40" spans="1:10" x14ac:dyDescent="0.25">
      <c r="A40" s="7"/>
      <c r="E40" s="3"/>
      <c r="F40" s="2"/>
      <c r="J40" s="3"/>
    </row>
    <row r="41" spans="1:10" x14ac:dyDescent="0.25">
      <c r="A41" s="7" t="s">
        <v>3</v>
      </c>
      <c r="B41" s="2">
        <v>565996</v>
      </c>
      <c r="C41" s="2">
        <v>572775</v>
      </c>
      <c r="D41" s="2">
        <f t="shared" ref="D41:D51" si="4">B41-C41</f>
        <v>-6779</v>
      </c>
      <c r="E41" s="3">
        <f t="shared" ref="E41:E51" si="5">D41/C41</f>
        <v>-1.1835362926105365E-2</v>
      </c>
      <c r="F41" s="2"/>
      <c r="G41" s="2">
        <v>565996</v>
      </c>
      <c r="H41" s="2">
        <v>577185</v>
      </c>
      <c r="I41" s="2">
        <f t="shared" ref="I41:I51" si="6">G41-H41</f>
        <v>-11189</v>
      </c>
      <c r="J41" s="3">
        <f t="shared" ref="J41:J51" si="7">I41/H41</f>
        <v>-1.9385465665254641E-2</v>
      </c>
    </row>
    <row r="42" spans="1:10" x14ac:dyDescent="0.25">
      <c r="A42" s="8" t="s">
        <v>11</v>
      </c>
      <c r="B42" s="2">
        <f>B41/(1+C$2)</f>
        <v>345857.62297586317</v>
      </c>
      <c r="C42" s="2">
        <f>C41/(1+C$2)</f>
        <v>350000.00000000006</v>
      </c>
      <c r="D42" s="2">
        <f>B42-C42</f>
        <v>-4142.3770241368911</v>
      </c>
      <c r="E42" s="3">
        <f>D42/C42</f>
        <v>-1.1835362926105401E-2</v>
      </c>
      <c r="F42" s="2"/>
      <c r="G42" s="2">
        <f>G41/(1+H$2)</f>
        <v>343215.0870171609</v>
      </c>
      <c r="H42" s="2">
        <f>H41/(1+H$2)</f>
        <v>350000</v>
      </c>
      <c r="I42" s="2">
        <f>G42-H42</f>
        <v>-6784.9129828391015</v>
      </c>
      <c r="J42" s="3">
        <f>I42/H42</f>
        <v>-1.9385465665254575E-2</v>
      </c>
    </row>
    <row r="43" spans="1:10" x14ac:dyDescent="0.25">
      <c r="A43" s="7"/>
      <c r="C43" s="6">
        <f>C72-C42</f>
        <v>0</v>
      </c>
      <c r="E43" s="3"/>
      <c r="F43" s="2"/>
      <c r="H43" s="6">
        <f>H72-H42</f>
        <v>0</v>
      </c>
      <c r="J43" s="3"/>
    </row>
    <row r="44" spans="1:10" x14ac:dyDescent="0.25">
      <c r="A44" s="7"/>
      <c r="E44" s="3"/>
      <c r="F44" s="2"/>
      <c r="J44" s="3"/>
    </row>
    <row r="45" spans="1:10" x14ac:dyDescent="0.25">
      <c r="A45" s="7"/>
      <c r="E45" s="3"/>
      <c r="F45" s="2"/>
      <c r="J45" s="3"/>
    </row>
    <row r="46" spans="1:10" x14ac:dyDescent="0.25">
      <c r="A46" s="7" t="s">
        <v>17</v>
      </c>
      <c r="B46" s="2">
        <v>0</v>
      </c>
      <c r="C46" s="2">
        <v>0</v>
      </c>
      <c r="D46" s="2">
        <f t="shared" ref="D46" si="8">B46-C46</f>
        <v>0</v>
      </c>
      <c r="E46" s="3" t="e">
        <f t="shared" ref="E46" si="9">D46/C46</f>
        <v>#DIV/0!</v>
      </c>
      <c r="F46" s="2"/>
      <c r="G46" s="2">
        <v>0</v>
      </c>
      <c r="H46" s="2">
        <v>0</v>
      </c>
      <c r="I46" s="2">
        <f t="shared" ref="I46" si="10">G46-H46</f>
        <v>0</v>
      </c>
      <c r="J46" s="3" t="e">
        <f t="shared" ref="J46" si="11">I46/H46</f>
        <v>#DIV/0!</v>
      </c>
    </row>
    <row r="47" spans="1:10" x14ac:dyDescent="0.25">
      <c r="A47" s="8" t="s">
        <v>11</v>
      </c>
      <c r="B47" s="2">
        <f>B46/(1+C$2)</f>
        <v>0</v>
      </c>
      <c r="C47" s="2">
        <f>C46/(1+C$2)</f>
        <v>0</v>
      </c>
      <c r="D47" s="2">
        <f>B47-C47</f>
        <v>0</v>
      </c>
      <c r="E47" s="3" t="e">
        <f>D47/C47</f>
        <v>#DIV/0!</v>
      </c>
      <c r="F47" s="2"/>
      <c r="G47" s="2">
        <f>G46/(1+H$2)</f>
        <v>0</v>
      </c>
      <c r="H47" s="2">
        <f>H46/(1+H$2)</f>
        <v>0</v>
      </c>
      <c r="I47" s="2">
        <f>G47-H47</f>
        <v>0</v>
      </c>
      <c r="J47" s="3" t="e">
        <f>I47/H47</f>
        <v>#DIV/0!</v>
      </c>
    </row>
    <row r="48" spans="1:10" x14ac:dyDescent="0.25">
      <c r="A48" s="7"/>
      <c r="C48" s="6">
        <f>C60-C47</f>
        <v>0</v>
      </c>
      <c r="E48" s="2"/>
      <c r="F48" s="2"/>
      <c r="H48" s="6">
        <f>H60-H47</f>
        <v>0</v>
      </c>
    </row>
    <row r="49" spans="1:10" x14ac:dyDescent="0.25">
      <c r="A49" s="7"/>
      <c r="E49" s="3"/>
      <c r="F49" s="2"/>
      <c r="J49" s="3"/>
    </row>
    <row r="50" spans="1:10" x14ac:dyDescent="0.25">
      <c r="A50" s="7"/>
      <c r="E50" s="3"/>
      <c r="F50" s="2"/>
      <c r="J50" s="3"/>
    </row>
    <row r="51" spans="1:10" x14ac:dyDescent="0.25">
      <c r="A51" s="7" t="s">
        <v>4</v>
      </c>
      <c r="B51" s="2">
        <v>6575516</v>
      </c>
      <c r="C51" s="2">
        <f>-C101+6897293</f>
        <v>6498700.5140000004</v>
      </c>
      <c r="D51" s="2">
        <f t="shared" si="4"/>
        <v>76815.485999999568</v>
      </c>
      <c r="E51" s="3">
        <f t="shared" si="5"/>
        <v>1.1820130168257137E-2</v>
      </c>
      <c r="F51" s="2"/>
      <c r="G51" s="2">
        <v>6688405</v>
      </c>
      <c r="H51" s="2">
        <f>-H101+6931687</f>
        <v>6530025.6075999998</v>
      </c>
      <c r="I51" s="2">
        <f t="shared" si="6"/>
        <v>158379.39240000024</v>
      </c>
      <c r="J51" s="3">
        <f t="shared" si="7"/>
        <v>2.4254023171925952E-2</v>
      </c>
    </row>
    <row r="52" spans="1:10" x14ac:dyDescent="0.25">
      <c r="A52" s="8" t="s">
        <v>11</v>
      </c>
      <c r="B52" s="2">
        <f>B51/(1+C$2)</f>
        <v>4018036.0525511769</v>
      </c>
      <c r="C52" s="2">
        <f>C51/(1+C$2)</f>
        <v>3971097.1671249624</v>
      </c>
      <c r="D52" s="2">
        <f>B52-C52</f>
        <v>46938.88542621443</v>
      </c>
      <c r="E52" s="3">
        <f>D52/C52</f>
        <v>1.1820130168257189E-2</v>
      </c>
      <c r="F52" s="2"/>
      <c r="G52" s="2">
        <f>G51/(1+H$2)</f>
        <v>4055791.0375356255</v>
      </c>
      <c r="H52" s="2">
        <f>H51/(1+H$2)</f>
        <v>3959751.1415923834</v>
      </c>
      <c r="I52" s="2">
        <f>G52-H52</f>
        <v>96039.895943242125</v>
      </c>
      <c r="J52" s="3">
        <f>I52/H52</f>
        <v>2.4254023171926008E-2</v>
      </c>
    </row>
    <row r="53" spans="1:10" x14ac:dyDescent="0.25">
      <c r="A53" s="7"/>
      <c r="C53" s="6">
        <f>C67-C52</f>
        <v>-0.16712496243417263</v>
      </c>
      <c r="E53" s="2"/>
      <c r="F53" s="2"/>
      <c r="H53" s="6">
        <f>H67-H52</f>
        <v>-0.14159238338470459</v>
      </c>
    </row>
    <row r="54" spans="1:10" x14ac:dyDescent="0.25">
      <c r="A54" s="7"/>
    </row>
    <row r="55" spans="1:10" x14ac:dyDescent="0.25">
      <c r="A55" s="7"/>
    </row>
    <row r="56" spans="1:10" x14ac:dyDescent="0.25">
      <c r="A56" s="7" t="s">
        <v>20</v>
      </c>
      <c r="B56" s="2">
        <f>B6+B11+B21+B31+B26+B36+B41+B46+B51</f>
        <v>49125551</v>
      </c>
      <c r="C56" s="2">
        <f>C6+C11+C21+C31+C26+C36+C41+C46+C51</f>
        <v>48047515.851999998</v>
      </c>
      <c r="D56" s="2">
        <f t="shared" ref="D56" si="12">B56-C56</f>
        <v>1078035.1480000019</v>
      </c>
      <c r="E56" s="3">
        <f t="shared" ref="E56" si="13">D56/C56</f>
        <v>2.2436855035766187E-2</v>
      </c>
      <c r="G56" s="2">
        <f>G6+G11+G21+G31+G26+G36+G41+G46+G51</f>
        <v>51562518</v>
      </c>
      <c r="H56" s="2">
        <f>H6+H11+H21+H31+H26+H36+H41+H46+H51</f>
        <v>50448459.355599999</v>
      </c>
      <c r="I56" s="2">
        <f t="shared" ref="I56" si="14">G56-H56</f>
        <v>1114058.6444000006</v>
      </c>
      <c r="J56" s="3">
        <f t="shared" ref="J56" si="15">I56/H56</f>
        <v>2.2083105383798707E-2</v>
      </c>
    </row>
    <row r="57" spans="1:10" x14ac:dyDescent="0.25">
      <c r="A57" s="7" t="s">
        <v>24</v>
      </c>
      <c r="B57" s="2">
        <f>B7+B12+B22+B32+B27+B37+B42+B47+B52</f>
        <v>30018668.499847237</v>
      </c>
      <c r="C57" s="2">
        <f>C7+C12+C22+C32+C27+C37+C42+C47+C52</f>
        <v>29359924.138099603</v>
      </c>
      <c r="D57" s="2">
        <f>B57-C57</f>
        <v>658744.36174763367</v>
      </c>
      <c r="E57" s="3">
        <f>D57/C57</f>
        <v>2.2436855035766198E-2</v>
      </c>
      <c r="G57" s="2">
        <f>G7+G12+G22+G32+G27+G37+G42+G47+G52</f>
        <v>31267065.672184829</v>
      </c>
      <c r="H57" s="2">
        <f>H7+H12+H22+H32+H27+H37+H42+H47+H52</f>
        <v>30591510.130131584</v>
      </c>
      <c r="I57" s="2">
        <f>G57-H57</f>
        <v>675555.54205324501</v>
      </c>
      <c r="J57" s="3">
        <f>I57/H57</f>
        <v>2.2083105383798821E-2</v>
      </c>
    </row>
    <row r="58" spans="1:10" x14ac:dyDescent="0.25">
      <c r="A58" s="7"/>
      <c r="C58" s="2">
        <f>C74</f>
        <v>28289003</v>
      </c>
      <c r="H58" s="2">
        <f>H74</f>
        <v>29520589</v>
      </c>
    </row>
    <row r="59" spans="1:10" x14ac:dyDescent="0.25">
      <c r="A59" s="7"/>
      <c r="C59" s="2">
        <f>C57-C58</f>
        <v>1070921.1380996034</v>
      </c>
    </row>
    <row r="60" spans="1:10" x14ac:dyDescent="0.25">
      <c r="A60" s="7"/>
      <c r="D60" s="2">
        <f>'160126'!D51</f>
        <v>-7260367</v>
      </c>
      <c r="I60" s="2">
        <f>'160126'!I51</f>
        <v>-11936584</v>
      </c>
    </row>
    <row r="62" spans="1:10" s="2" customFormat="1" x14ac:dyDescent="0.25">
      <c r="A62" t="s">
        <v>18</v>
      </c>
      <c r="E62"/>
      <c r="F62"/>
      <c r="J62"/>
    </row>
    <row r="63" spans="1:10" x14ac:dyDescent="0.25">
      <c r="A63" s="10" t="s">
        <v>28</v>
      </c>
    </row>
    <row r="64" spans="1:10" s="2" customFormat="1" x14ac:dyDescent="0.25">
      <c r="A64" t="s">
        <v>16</v>
      </c>
      <c r="C64" s="2">
        <v>0</v>
      </c>
      <c r="E64"/>
      <c r="F64"/>
      <c r="H64" s="2">
        <v>0</v>
      </c>
      <c r="J64"/>
    </row>
    <row r="65" spans="1:10" s="2" customFormat="1" x14ac:dyDescent="0.25">
      <c r="A65" t="s">
        <v>23</v>
      </c>
      <c r="C65" s="2">
        <v>0</v>
      </c>
      <c r="E65"/>
      <c r="F65"/>
      <c r="H65" s="2">
        <v>0</v>
      </c>
      <c r="J65"/>
    </row>
    <row r="66" spans="1:10" s="2" customFormat="1" x14ac:dyDescent="0.25">
      <c r="A66" t="s">
        <v>13</v>
      </c>
      <c r="C66" s="2">
        <v>0</v>
      </c>
      <c r="E66"/>
      <c r="F66"/>
      <c r="H66" s="2">
        <v>0</v>
      </c>
      <c r="J66"/>
    </row>
    <row r="67" spans="1:10" s="2" customFormat="1" x14ac:dyDescent="0.25">
      <c r="A67" t="s">
        <v>4</v>
      </c>
      <c r="C67" s="2">
        <v>3971097</v>
      </c>
      <c r="E67"/>
      <c r="F67"/>
      <c r="H67" s="2">
        <v>3959751</v>
      </c>
      <c r="J67"/>
    </row>
    <row r="68" spans="1:10" s="2" customFormat="1" x14ac:dyDescent="0.25">
      <c r="A68" t="s">
        <v>17</v>
      </c>
      <c r="C68" s="2">
        <v>0</v>
      </c>
      <c r="E68"/>
      <c r="F68"/>
      <c r="H68" s="2">
        <v>0</v>
      </c>
      <c r="J68"/>
    </row>
    <row r="69" spans="1:10" s="2" customFormat="1" x14ac:dyDescent="0.25">
      <c r="A69" t="s">
        <v>0</v>
      </c>
      <c r="C69" s="2">
        <v>800000</v>
      </c>
      <c r="E69"/>
      <c r="F69"/>
      <c r="H69" s="2">
        <v>800000</v>
      </c>
      <c r="J69"/>
    </row>
    <row r="70" spans="1:10" s="2" customFormat="1" x14ac:dyDescent="0.25">
      <c r="A70" t="s">
        <v>14</v>
      </c>
      <c r="C70" s="2">
        <v>23167906</v>
      </c>
      <c r="E70"/>
      <c r="F70"/>
      <c r="H70" s="2">
        <v>24410838</v>
      </c>
      <c r="J70"/>
    </row>
    <row r="71" spans="1:10" s="2" customFormat="1" x14ac:dyDescent="0.25">
      <c r="A71" t="s">
        <v>1</v>
      </c>
      <c r="C71" s="2">
        <v>0</v>
      </c>
      <c r="E71"/>
      <c r="F71"/>
      <c r="H71" s="2">
        <v>0</v>
      </c>
      <c r="J71"/>
    </row>
    <row r="72" spans="1:10" x14ac:dyDescent="0.25">
      <c r="A72" t="s">
        <v>3</v>
      </c>
      <c r="C72" s="2">
        <v>350000</v>
      </c>
      <c r="H72" s="2">
        <v>350000</v>
      </c>
    </row>
    <row r="73" spans="1:10" x14ac:dyDescent="0.25">
      <c r="A73" t="s">
        <v>17</v>
      </c>
      <c r="C73" s="2">
        <v>0</v>
      </c>
      <c r="H73" s="2">
        <v>0</v>
      </c>
    </row>
    <row r="74" spans="1:10" x14ac:dyDescent="0.25">
      <c r="C74" s="9">
        <f>SUM(C64:C73)</f>
        <v>28289003</v>
      </c>
      <c r="H74" s="9">
        <f>SUM(H64:H73)</f>
        <v>29520589</v>
      </c>
    </row>
    <row r="78" spans="1:10" x14ac:dyDescent="0.25">
      <c r="A78" s="10" t="s">
        <v>21</v>
      </c>
    </row>
    <row r="79" spans="1:10" x14ac:dyDescent="0.25">
      <c r="A79" t="s">
        <v>16</v>
      </c>
      <c r="C79" s="2">
        <v>0</v>
      </c>
    </row>
    <row r="80" spans="1:10" x14ac:dyDescent="0.25">
      <c r="A80" t="s">
        <v>23</v>
      </c>
    </row>
    <row r="81" spans="1:8" x14ac:dyDescent="0.25">
      <c r="A81" t="s">
        <v>13</v>
      </c>
      <c r="C81" s="2">
        <v>0</v>
      </c>
    </row>
    <row r="82" spans="1:8" x14ac:dyDescent="0.25">
      <c r="A82" t="s">
        <v>4</v>
      </c>
      <c r="C82" s="2">
        <f>C51</f>
        <v>6498700.5140000004</v>
      </c>
      <c r="H82" s="2">
        <f>H51</f>
        <v>6530025.6075999998</v>
      </c>
    </row>
    <row r="83" spans="1:8" x14ac:dyDescent="0.25">
      <c r="A83" t="s">
        <v>17</v>
      </c>
      <c r="C83" s="2">
        <v>0</v>
      </c>
      <c r="H83" s="2">
        <v>0</v>
      </c>
    </row>
    <row r="84" spans="1:8" x14ac:dyDescent="0.25">
      <c r="A84" t="s">
        <v>0</v>
      </c>
      <c r="C84" s="2">
        <f>C6</f>
        <v>1309200</v>
      </c>
      <c r="H84" s="2">
        <f>H6</f>
        <v>1319280</v>
      </c>
    </row>
    <row r="85" spans="1:8" x14ac:dyDescent="0.25">
      <c r="A85" t="s">
        <v>14</v>
      </c>
      <c r="C85" s="2">
        <f>C21</f>
        <v>39666840.338</v>
      </c>
      <c r="H85" s="2">
        <f>H21</f>
        <v>42021968.747999996</v>
      </c>
    </row>
    <row r="86" spans="1:8" x14ac:dyDescent="0.25">
      <c r="A86" t="s">
        <v>1</v>
      </c>
      <c r="C86" s="2">
        <f>C11</f>
        <v>0</v>
      </c>
      <c r="H86" s="2">
        <f>H11</f>
        <v>0</v>
      </c>
    </row>
    <row r="87" spans="1:8" x14ac:dyDescent="0.25">
      <c r="A87" t="s">
        <v>3</v>
      </c>
      <c r="C87" s="2">
        <f>C41</f>
        <v>572775</v>
      </c>
      <c r="H87" s="2">
        <f>H41</f>
        <v>577185</v>
      </c>
    </row>
    <row r="88" spans="1:8" x14ac:dyDescent="0.25">
      <c r="A88" t="s">
        <v>17</v>
      </c>
      <c r="C88" s="2">
        <v>0</v>
      </c>
      <c r="H88" s="2">
        <v>0</v>
      </c>
    </row>
    <row r="89" spans="1:8" x14ac:dyDescent="0.25">
      <c r="C89" s="9">
        <f>SUM(C81:C88)</f>
        <v>48047515.851999998</v>
      </c>
      <c r="H89" s="9">
        <f>SUM(H81:H88)</f>
        <v>50448459.355599999</v>
      </c>
    </row>
    <row r="92" spans="1:8" x14ac:dyDescent="0.25">
      <c r="A92" s="10" t="s">
        <v>22</v>
      </c>
    </row>
    <row r="93" spans="1:8" x14ac:dyDescent="0.25">
      <c r="A93" t="s">
        <v>25</v>
      </c>
      <c r="C93" s="2">
        <v>1070921</v>
      </c>
      <c r="H93" s="2">
        <v>1070921</v>
      </c>
    </row>
    <row r="94" spans="1:8" x14ac:dyDescent="0.25">
      <c r="A94" t="s">
        <v>26</v>
      </c>
      <c r="C94" s="2">
        <v>2642188</v>
      </c>
      <c r="H94" s="2">
        <v>2639720</v>
      </c>
    </row>
    <row r="95" spans="1:8" x14ac:dyDescent="0.25">
      <c r="A95" t="s">
        <v>27</v>
      </c>
      <c r="C95" s="2">
        <v>243564</v>
      </c>
      <c r="H95" s="2">
        <v>243564</v>
      </c>
    </row>
    <row r="98" spans="1:8" x14ac:dyDescent="0.25">
      <c r="A98" s="10" t="s">
        <v>21</v>
      </c>
    </row>
    <row r="99" spans="1:8" x14ac:dyDescent="0.25">
      <c r="A99" t="s">
        <v>25</v>
      </c>
      <c r="B99" s="2">
        <v>1752564</v>
      </c>
      <c r="C99" s="2">
        <f>C93*(1+C$2)</f>
        <v>1752562.2164999999</v>
      </c>
      <c r="G99" s="2">
        <v>1766058</v>
      </c>
      <c r="H99" s="2">
        <f>H93*(1+H$2)</f>
        <v>1766055.8211000001</v>
      </c>
    </row>
    <row r="100" spans="1:8" x14ac:dyDescent="0.25">
      <c r="A100" t="s">
        <v>26</v>
      </c>
      <c r="C100" s="2">
        <f>C94*(1+C$2)</f>
        <v>4323940.6619999995</v>
      </c>
      <c r="H100" s="2">
        <f>H94*(1+H$2)</f>
        <v>4353162.2520000003</v>
      </c>
    </row>
    <row r="101" spans="1:8" x14ac:dyDescent="0.25">
      <c r="A101" t="s">
        <v>27</v>
      </c>
      <c r="C101" s="2">
        <f>C95*(1+C$2)</f>
        <v>398592.48599999998</v>
      </c>
      <c r="H101" s="2">
        <f>H95*(1+H$2)</f>
        <v>401661.39240000001</v>
      </c>
    </row>
  </sheetData>
  <mergeCells count="2">
    <mergeCell ref="B3:D3"/>
    <mergeCell ref="G3:I3"/>
  </mergeCells>
  <pageMargins left="0.7" right="0.7" top="0.75" bottom="0.75" header="0.3" footer="0.3"/>
  <pageSetup scale="71" orientation="portrait" r:id="rId1"/>
  <headerFooter>
    <oddHeader>&amp;C&amp;"-,Bold"&amp;14&amp;UCapital Labor Distribution Review</oddHeader>
    <oddFooter>&amp;L&amp;A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workbookViewId="0">
      <pane xSplit="1" ySplit="4" topLeftCell="B7" activePane="bottomRight" state="frozen"/>
      <selection pane="topRight" activeCell="B1" sqref="B1"/>
      <selection pane="bottomLeft" activeCell="A5" sqref="A5"/>
      <selection pane="bottomRight" activeCell="I23" sqref="I23"/>
    </sheetView>
  </sheetViews>
  <sheetFormatPr defaultRowHeight="15" x14ac:dyDescent="0.25"/>
  <cols>
    <col min="1" max="1" width="26.140625" customWidth="1"/>
    <col min="2" max="3" width="11.7109375" style="2" customWidth="1"/>
    <col min="4" max="4" width="12.28515625" style="2" bestFit="1" customWidth="1"/>
    <col min="5" max="5" width="11.7109375" customWidth="1"/>
    <col min="6" max="6" width="5.42578125" customWidth="1"/>
    <col min="7" max="8" width="11.7109375" style="2" customWidth="1"/>
    <col min="9" max="9" width="12.28515625" style="2" bestFit="1" customWidth="1"/>
    <col min="10" max="10" width="11.7109375" customWidth="1"/>
  </cols>
  <sheetData>
    <row r="1" spans="1:10" x14ac:dyDescent="0.25">
      <c r="A1" t="s">
        <v>15</v>
      </c>
    </row>
    <row r="2" spans="1:10" x14ac:dyDescent="0.25">
      <c r="A2" t="s">
        <v>12</v>
      </c>
      <c r="C2" s="3">
        <v>0.63649999999999995</v>
      </c>
      <c r="H2" s="3">
        <v>0.64910000000000001</v>
      </c>
    </row>
    <row r="3" spans="1:10" x14ac:dyDescent="0.25">
      <c r="B3" s="11" t="s">
        <v>8</v>
      </c>
      <c r="C3" s="11"/>
      <c r="D3" s="11"/>
      <c r="G3" s="11" t="s">
        <v>9</v>
      </c>
      <c r="H3" s="11"/>
      <c r="I3" s="11"/>
    </row>
    <row r="4" spans="1:10" x14ac:dyDescent="0.25">
      <c r="B4" s="5" t="s">
        <v>5</v>
      </c>
      <c r="C4" s="5" t="s">
        <v>6</v>
      </c>
      <c r="D4" s="5" t="s">
        <v>7</v>
      </c>
      <c r="E4" s="1" t="s">
        <v>10</v>
      </c>
      <c r="G4" s="5" t="s">
        <v>5</v>
      </c>
      <c r="H4" s="5" t="s">
        <v>6</v>
      </c>
      <c r="I4" s="5" t="s">
        <v>7</v>
      </c>
      <c r="J4" s="1" t="s">
        <v>10</v>
      </c>
    </row>
    <row r="5" spans="1:10" x14ac:dyDescent="0.25">
      <c r="C5" s="5"/>
      <c r="D5" s="5"/>
      <c r="E5" s="1"/>
      <c r="H5" s="5"/>
      <c r="I5" s="5"/>
      <c r="J5" s="1"/>
    </row>
    <row r="6" spans="1:10" x14ac:dyDescent="0.25">
      <c r="A6" s="7" t="s">
        <v>0</v>
      </c>
      <c r="B6" s="2">
        <v>1332005</v>
      </c>
      <c r="C6" s="2">
        <v>1309200</v>
      </c>
      <c r="D6" s="2">
        <f>B6-C6</f>
        <v>22805</v>
      </c>
      <c r="E6" s="3">
        <f>D6/C6</f>
        <v>1.7419034524900703E-2</v>
      </c>
      <c r="F6" s="2"/>
      <c r="G6" s="2">
        <v>1345899</v>
      </c>
      <c r="H6" s="2">
        <v>1319280</v>
      </c>
      <c r="I6" s="2">
        <f>G6-H6</f>
        <v>26619</v>
      </c>
      <c r="J6" s="3">
        <f>I6/H6</f>
        <v>2.0176914680734945E-2</v>
      </c>
    </row>
    <row r="7" spans="1:10" x14ac:dyDescent="0.25">
      <c r="A7" s="8" t="s">
        <v>11</v>
      </c>
      <c r="B7" s="2">
        <f>B6/(1+C$2)</f>
        <v>813935.22761992062</v>
      </c>
      <c r="C7" s="2">
        <f>C6/(1+C$2)</f>
        <v>800000.00000000012</v>
      </c>
      <c r="D7" s="2">
        <f>B7-C7</f>
        <v>13935.227619920508</v>
      </c>
      <c r="E7" s="3">
        <f>D7/C7</f>
        <v>1.7419034524900633E-2</v>
      </c>
      <c r="F7" s="2"/>
      <c r="G7" s="2">
        <f>G6/(1+H$2)</f>
        <v>816141.53174458793</v>
      </c>
      <c r="H7" s="2">
        <f>H6/(1+H$2)</f>
        <v>800000</v>
      </c>
      <c r="I7" s="2">
        <f>G7-H7</f>
        <v>16141.531744587934</v>
      </c>
      <c r="J7" s="3">
        <f>I7/H7</f>
        <v>2.0176914680734917E-2</v>
      </c>
    </row>
    <row r="8" spans="1:10" x14ac:dyDescent="0.25">
      <c r="A8" s="7"/>
      <c r="C8" s="6">
        <f>C69-C7</f>
        <v>0</v>
      </c>
      <c r="D8" s="2">
        <f>B8-C8</f>
        <v>0</v>
      </c>
      <c r="E8" s="3" t="e">
        <f>D8/C8</f>
        <v>#DIV/0!</v>
      </c>
      <c r="F8" s="2"/>
      <c r="H8" s="6">
        <f>H69-H7</f>
        <v>0</v>
      </c>
      <c r="I8" s="2">
        <f>G8-H8</f>
        <v>0</v>
      </c>
      <c r="J8" s="3" t="e">
        <f>I8/H8</f>
        <v>#DIV/0!</v>
      </c>
    </row>
    <row r="9" spans="1:10" x14ac:dyDescent="0.25">
      <c r="A9" s="7"/>
      <c r="E9" s="3"/>
      <c r="F9" s="2"/>
      <c r="H9" s="4"/>
      <c r="J9" s="3"/>
    </row>
    <row r="10" spans="1:10" x14ac:dyDescent="0.25">
      <c r="A10" s="7"/>
      <c r="E10" s="3"/>
      <c r="F10" s="2"/>
      <c r="J10" s="3"/>
    </row>
    <row r="11" spans="1:10" x14ac:dyDescent="0.25">
      <c r="A11" s="7" t="s">
        <v>1</v>
      </c>
      <c r="B11" s="2">
        <v>0</v>
      </c>
      <c r="C11" s="2">
        <v>0</v>
      </c>
      <c r="D11" s="2">
        <f>B11-C11</f>
        <v>0</v>
      </c>
      <c r="E11" s="3" t="e">
        <f>D11/C11</f>
        <v>#DIV/0!</v>
      </c>
      <c r="F11" s="2"/>
      <c r="G11" s="2">
        <v>0</v>
      </c>
      <c r="H11" s="2">
        <v>0</v>
      </c>
      <c r="I11" s="2">
        <f>G11-H11</f>
        <v>0</v>
      </c>
      <c r="J11" s="3" t="e">
        <f>I11/H11</f>
        <v>#DIV/0!</v>
      </c>
    </row>
    <row r="12" spans="1:10" x14ac:dyDescent="0.25">
      <c r="A12" s="8" t="s">
        <v>11</v>
      </c>
      <c r="B12" s="2">
        <f>B11/(1+C$2)</f>
        <v>0</v>
      </c>
      <c r="C12" s="2">
        <f>C11/(1+C$2)</f>
        <v>0</v>
      </c>
      <c r="D12" s="2">
        <f>B12-C12</f>
        <v>0</v>
      </c>
      <c r="E12" s="3" t="e">
        <f>D12/C12</f>
        <v>#DIV/0!</v>
      </c>
      <c r="F12" s="2"/>
      <c r="G12" s="2">
        <f>G11/(1+H$2)</f>
        <v>0</v>
      </c>
      <c r="H12" s="2">
        <f>H11/(1+H$2)</f>
        <v>0</v>
      </c>
      <c r="I12" s="2">
        <f>G12-H12</f>
        <v>0</v>
      </c>
      <c r="J12" s="3" t="e">
        <f>I12/H12</f>
        <v>#DIV/0!</v>
      </c>
    </row>
    <row r="13" spans="1:10" x14ac:dyDescent="0.25">
      <c r="A13" s="8"/>
      <c r="C13" s="6">
        <f>C71-C12</f>
        <v>0</v>
      </c>
      <c r="E13" s="3"/>
      <c r="F13" s="2"/>
      <c r="H13" s="6">
        <f>H71-H12</f>
        <v>0</v>
      </c>
      <c r="J13" s="3"/>
    </row>
    <row r="14" spans="1:10" x14ac:dyDescent="0.25">
      <c r="A14" s="7"/>
      <c r="E14" s="3"/>
      <c r="F14" s="2"/>
      <c r="J14" s="3"/>
    </row>
    <row r="15" spans="1:10" x14ac:dyDescent="0.25">
      <c r="A15" s="7"/>
      <c r="E15" s="3"/>
      <c r="F15" s="2"/>
      <c r="J15" s="3"/>
    </row>
    <row r="16" spans="1:10" x14ac:dyDescent="0.25">
      <c r="A16" s="7" t="s">
        <v>2</v>
      </c>
      <c r="E16" s="3"/>
      <c r="F16" s="2"/>
      <c r="J16" s="3"/>
    </row>
    <row r="17" spans="1:10" x14ac:dyDescent="0.25">
      <c r="A17" s="8" t="s">
        <v>29</v>
      </c>
      <c r="C17" s="2">
        <v>23167906</v>
      </c>
      <c r="E17" s="3"/>
      <c r="F17" s="2"/>
      <c r="H17" s="2">
        <v>24410838</v>
      </c>
      <c r="J17" s="3"/>
    </row>
    <row r="18" spans="1:10" x14ac:dyDescent="0.25">
      <c r="A18" s="8" t="s">
        <v>30</v>
      </c>
      <c r="C18" s="2">
        <v>1070921</v>
      </c>
      <c r="E18" s="3"/>
      <c r="F18" s="2"/>
      <c r="H18" s="2">
        <v>1070921</v>
      </c>
      <c r="J18" s="3"/>
    </row>
    <row r="19" spans="1:10" x14ac:dyDescent="0.25">
      <c r="A19" s="8" t="s">
        <v>31</v>
      </c>
      <c r="C19" s="2">
        <v>2642188</v>
      </c>
      <c r="E19" s="3"/>
      <c r="F19" s="2"/>
      <c r="H19" s="2">
        <v>2639720</v>
      </c>
      <c r="J19" s="3"/>
    </row>
    <row r="20" spans="1:10" x14ac:dyDescent="0.25">
      <c r="A20" s="8"/>
      <c r="C20" s="2">
        <f>SUM(C17:C18)</f>
        <v>24238827</v>
      </c>
      <c r="E20" s="3"/>
      <c r="F20" s="2"/>
      <c r="H20" s="2">
        <f>SUM(H17:H18)</f>
        <v>25481759</v>
      </c>
      <c r="J20" s="3"/>
    </row>
    <row r="21" spans="1:10" x14ac:dyDescent="0.25">
      <c r="B21" s="2">
        <v>42652034</v>
      </c>
      <c r="C21" s="2">
        <f>-C100+43990781</f>
        <v>39666840.338</v>
      </c>
      <c r="D21" s="2">
        <f>B21-C21</f>
        <v>2985193.6620000005</v>
      </c>
      <c r="E21" s="3">
        <f>D21/C21</f>
        <v>7.5256653581763797E-2</v>
      </c>
      <c r="F21" s="2"/>
      <c r="G21" s="2">
        <v>40962218</v>
      </c>
      <c r="H21" s="2">
        <f>-H100+43990781</f>
        <v>39637618.747999996</v>
      </c>
      <c r="I21" s="2">
        <f>G21-H21</f>
        <v>1324599.2520000041</v>
      </c>
      <c r="J21" s="3">
        <f>I21/H21</f>
        <v>3.3417730273386813E-2</v>
      </c>
    </row>
    <row r="22" spans="1:10" x14ac:dyDescent="0.25">
      <c r="A22" s="8" t="s">
        <v>11</v>
      </c>
      <c r="B22" s="2">
        <f>B21/(1+C$2)</f>
        <v>26062959.975557595</v>
      </c>
      <c r="C22" s="2">
        <f>(C21/(1+C$2))</f>
        <v>24238826.970974643</v>
      </c>
      <c r="D22" s="2">
        <f>B22-C22</f>
        <v>1824133.0045829527</v>
      </c>
      <c r="E22" s="3">
        <f>D22/C22</f>
        <v>7.5256653581763838E-2</v>
      </c>
      <c r="F22" s="2"/>
      <c r="G22" s="2">
        <f>G21/(1+H$2)</f>
        <v>24839135.285913527</v>
      </c>
      <c r="H22" s="2">
        <f>(H21/(1+H$2))</f>
        <v>24035909.737432536</v>
      </c>
      <c r="I22" s="2">
        <f>G22-H22</f>
        <v>803225.54848099127</v>
      </c>
      <c r="J22" s="3">
        <f>I22/H22</f>
        <v>3.3417730273386778E-2</v>
      </c>
    </row>
    <row r="23" spans="1:10" x14ac:dyDescent="0.25">
      <c r="A23" s="7"/>
      <c r="C23" s="6">
        <f>C70-C22</f>
        <v>-1070920.9709746428</v>
      </c>
      <c r="E23" s="3">
        <f>D23/C23</f>
        <v>0</v>
      </c>
      <c r="F23" s="2"/>
      <c r="G23" s="2">
        <f>G19/1.6582</f>
        <v>0</v>
      </c>
      <c r="H23" s="6">
        <f>H70-H22</f>
        <v>374928.26256746426</v>
      </c>
      <c r="J23" s="3">
        <f>I23/H23</f>
        <v>0</v>
      </c>
    </row>
    <row r="24" spans="1:10" x14ac:dyDescent="0.25">
      <c r="A24" s="7"/>
      <c r="E24" s="3"/>
      <c r="F24" s="2"/>
      <c r="H24" s="4"/>
      <c r="J24" s="3"/>
    </row>
    <row r="25" spans="1:10" x14ac:dyDescent="0.25">
      <c r="A25" s="7"/>
      <c r="E25" s="3"/>
      <c r="F25" s="2"/>
      <c r="H25" s="4"/>
      <c r="J25" s="3"/>
    </row>
    <row r="26" spans="1:10" x14ac:dyDescent="0.25">
      <c r="A26" s="7" t="s">
        <v>13</v>
      </c>
      <c r="B26" s="2">
        <v>0</v>
      </c>
      <c r="C26" s="2">
        <v>0</v>
      </c>
      <c r="D26" s="2">
        <f>B26-C26</f>
        <v>0</v>
      </c>
      <c r="E26" s="3" t="e">
        <f>D26/C26</f>
        <v>#DIV/0!</v>
      </c>
      <c r="F26" s="2"/>
      <c r="G26" s="2">
        <v>0</v>
      </c>
      <c r="H26" s="2">
        <v>0</v>
      </c>
      <c r="I26" s="2">
        <f>G26-H26</f>
        <v>0</v>
      </c>
      <c r="J26" s="3" t="e">
        <f>I26/H26</f>
        <v>#DIV/0!</v>
      </c>
    </row>
    <row r="27" spans="1:10" x14ac:dyDescent="0.25">
      <c r="A27" s="8" t="s">
        <v>11</v>
      </c>
      <c r="B27" s="2">
        <f>B26/(1+C$2)</f>
        <v>0</v>
      </c>
      <c r="C27" s="2">
        <v>0</v>
      </c>
      <c r="D27" s="2">
        <f>B27-C27</f>
        <v>0</v>
      </c>
      <c r="E27" s="3" t="e">
        <f>D27/C27</f>
        <v>#DIV/0!</v>
      </c>
      <c r="F27" s="2"/>
      <c r="G27" s="2">
        <f>G26/(1+H$2)</f>
        <v>0</v>
      </c>
      <c r="H27" s="2">
        <v>0</v>
      </c>
      <c r="I27" s="2">
        <f>G27-H27</f>
        <v>0</v>
      </c>
      <c r="J27" s="3" t="e">
        <f>I27/H27</f>
        <v>#DIV/0!</v>
      </c>
    </row>
    <row r="28" spans="1:10" x14ac:dyDescent="0.25">
      <c r="A28" s="7"/>
      <c r="C28" s="6">
        <f>C66-C27</f>
        <v>0</v>
      </c>
      <c r="D28" s="2">
        <f>B28-C28</f>
        <v>0</v>
      </c>
      <c r="E28" s="3" t="e">
        <f>D28/C28</f>
        <v>#DIV/0!</v>
      </c>
      <c r="F28" s="2"/>
      <c r="H28" s="6">
        <f>H66-H27</f>
        <v>0</v>
      </c>
      <c r="I28" s="2">
        <f>G28-H28</f>
        <v>0</v>
      </c>
      <c r="J28" s="3" t="e">
        <f>I28/H28</f>
        <v>#DIV/0!</v>
      </c>
    </row>
    <row r="29" spans="1:10" x14ac:dyDescent="0.25">
      <c r="A29" s="7"/>
      <c r="E29" s="3"/>
      <c r="F29" s="2"/>
      <c r="J29" s="3"/>
    </row>
    <row r="30" spans="1:10" x14ac:dyDescent="0.25">
      <c r="A30" s="7"/>
      <c r="E30" s="3"/>
      <c r="F30" s="2"/>
      <c r="J30" s="3"/>
    </row>
    <row r="31" spans="1:10" x14ac:dyDescent="0.25">
      <c r="A31" s="7" t="s">
        <v>19</v>
      </c>
      <c r="B31" s="2">
        <v>28730</v>
      </c>
      <c r="C31" s="2">
        <v>0</v>
      </c>
      <c r="D31" s="2">
        <f>B31-C31</f>
        <v>28730</v>
      </c>
      <c r="E31" s="3" t="e">
        <f>D31/C31</f>
        <v>#DIV/0!</v>
      </c>
      <c r="F31" s="2"/>
      <c r="G31" s="2">
        <v>27576</v>
      </c>
      <c r="H31" s="2">
        <v>0</v>
      </c>
      <c r="I31" s="2">
        <f>G31-H31</f>
        <v>27576</v>
      </c>
      <c r="J31" s="3" t="e">
        <f>I31/H31</f>
        <v>#DIV/0!</v>
      </c>
    </row>
    <row r="32" spans="1:10" x14ac:dyDescent="0.25">
      <c r="A32" s="8" t="s">
        <v>11</v>
      </c>
      <c r="B32" s="2">
        <f>B31/(1+C$2)</f>
        <v>17555.759242285367</v>
      </c>
      <c r="C32" s="2">
        <v>0</v>
      </c>
      <c r="D32" s="2">
        <f>B32-C32</f>
        <v>17555.759242285367</v>
      </c>
      <c r="E32" s="3" t="e">
        <f>D32/C32</f>
        <v>#DIV/0!</v>
      </c>
      <c r="F32" s="2"/>
      <c r="G32" s="2">
        <v>0</v>
      </c>
      <c r="H32" s="2">
        <v>0</v>
      </c>
      <c r="I32" s="2">
        <f>G32-H32</f>
        <v>0</v>
      </c>
      <c r="J32" s="3" t="e">
        <f>I32/H32</f>
        <v>#DIV/0!</v>
      </c>
    </row>
    <row r="33" spans="1:10" x14ac:dyDescent="0.25">
      <c r="A33" s="7"/>
      <c r="C33" s="6">
        <f>C55-C32</f>
        <v>0</v>
      </c>
      <c r="D33" s="2">
        <f>B33-C33</f>
        <v>0</v>
      </c>
      <c r="E33" s="3" t="e">
        <f>D33/C33</f>
        <v>#DIV/0!</v>
      </c>
      <c r="F33" s="2"/>
      <c r="H33" s="6">
        <f>H55-H32</f>
        <v>0</v>
      </c>
      <c r="I33" s="2">
        <f>G33-H33</f>
        <v>0</v>
      </c>
      <c r="J33" s="3" t="e">
        <f>I33/H33</f>
        <v>#DIV/0!</v>
      </c>
    </row>
    <row r="34" spans="1:10" x14ac:dyDescent="0.25">
      <c r="A34" s="7"/>
      <c r="E34" s="3"/>
      <c r="F34" s="2"/>
      <c r="H34" s="4"/>
      <c r="J34" s="3"/>
    </row>
    <row r="35" spans="1:10" x14ac:dyDescent="0.25">
      <c r="A35" s="7"/>
      <c r="E35" s="3"/>
      <c r="F35" s="2"/>
      <c r="H35" s="4"/>
      <c r="J35" s="3"/>
    </row>
    <row r="36" spans="1:10" x14ac:dyDescent="0.25">
      <c r="A36" s="7" t="s">
        <v>16</v>
      </c>
      <c r="B36" s="2">
        <v>2737</v>
      </c>
      <c r="C36" s="2">
        <v>0</v>
      </c>
      <c r="D36" s="2">
        <f t="shared" ref="D36" si="0">B36-C36</f>
        <v>2737</v>
      </c>
      <c r="E36" s="3" t="e">
        <f t="shared" ref="E36" si="1">D36/C36</f>
        <v>#DIV/0!</v>
      </c>
      <c r="F36" s="2"/>
      <c r="G36" s="2">
        <v>43934</v>
      </c>
      <c r="H36" s="2">
        <v>0</v>
      </c>
      <c r="I36" s="2">
        <f t="shared" ref="I36" si="2">G36-H36</f>
        <v>43934</v>
      </c>
      <c r="J36" s="3" t="e">
        <f t="shared" ref="J36" si="3">I36/H36</f>
        <v>#DIV/0!</v>
      </c>
    </row>
    <row r="37" spans="1:10" x14ac:dyDescent="0.25">
      <c r="A37" s="8" t="s">
        <v>11</v>
      </c>
      <c r="B37" s="2">
        <f>B36/(1+C$2)</f>
        <v>1672.471738466239</v>
      </c>
      <c r="C37" s="2">
        <f>C36/(1+C$2)</f>
        <v>0</v>
      </c>
      <c r="D37" s="2">
        <f>B37-C37</f>
        <v>1672.471738466239</v>
      </c>
      <c r="E37" s="3" t="e">
        <f>D37/C37</f>
        <v>#DIV/0!</v>
      </c>
      <c r="F37" s="2"/>
      <c r="G37" s="2">
        <f>G36/(1+H$2)</f>
        <v>26641.198229337213</v>
      </c>
      <c r="H37" s="2">
        <f>H36/(1+H$2)</f>
        <v>0</v>
      </c>
      <c r="I37" s="2">
        <f>G37-H37</f>
        <v>26641.198229337213</v>
      </c>
      <c r="J37" s="3" t="e">
        <f>I37/H37</f>
        <v>#DIV/0!</v>
      </c>
    </row>
    <row r="38" spans="1:10" x14ac:dyDescent="0.25">
      <c r="A38" s="7"/>
      <c r="C38" s="2">
        <f>C64-C37</f>
        <v>0</v>
      </c>
      <c r="E38" s="3"/>
      <c r="F38" s="2"/>
      <c r="H38" s="2">
        <f>H64-H37</f>
        <v>0</v>
      </c>
      <c r="J38" s="3"/>
    </row>
    <row r="39" spans="1:10" x14ac:dyDescent="0.25">
      <c r="A39" s="7"/>
      <c r="E39" s="3"/>
      <c r="F39" s="2"/>
      <c r="J39" s="3"/>
    </row>
    <row r="40" spans="1:10" x14ac:dyDescent="0.25">
      <c r="A40" s="7"/>
      <c r="E40" s="3"/>
      <c r="F40" s="2"/>
      <c r="J40" s="3"/>
    </row>
    <row r="41" spans="1:10" x14ac:dyDescent="0.25">
      <c r="A41" s="7" t="s">
        <v>3</v>
      </c>
      <c r="B41" s="2">
        <v>565996</v>
      </c>
      <c r="C41" s="2">
        <v>572775</v>
      </c>
      <c r="D41" s="2">
        <f t="shared" ref="D41:D51" si="4">B41-C41</f>
        <v>-6779</v>
      </c>
      <c r="E41" s="3">
        <f t="shared" ref="E41:E51" si="5">D41/C41</f>
        <v>-1.1835362926105365E-2</v>
      </c>
      <c r="F41" s="2"/>
      <c r="G41" s="2">
        <v>565996</v>
      </c>
      <c r="H41" s="2">
        <v>577185</v>
      </c>
      <c r="I41" s="2">
        <f t="shared" ref="I41:I51" si="6">G41-H41</f>
        <v>-11189</v>
      </c>
      <c r="J41" s="3">
        <f t="shared" ref="J41:J51" si="7">I41/H41</f>
        <v>-1.9385465665254641E-2</v>
      </c>
    </row>
    <row r="42" spans="1:10" x14ac:dyDescent="0.25">
      <c r="A42" s="8" t="s">
        <v>11</v>
      </c>
      <c r="B42" s="2">
        <f>B41/(1+C$2)</f>
        <v>345857.62297586317</v>
      </c>
      <c r="C42" s="2">
        <f>C41/(1+C$2)</f>
        <v>350000.00000000006</v>
      </c>
      <c r="D42" s="2">
        <f>B42-C42</f>
        <v>-4142.3770241368911</v>
      </c>
      <c r="E42" s="3">
        <f>D42/C42</f>
        <v>-1.1835362926105401E-2</v>
      </c>
      <c r="F42" s="2"/>
      <c r="G42" s="2">
        <f>G41/(1+H$2)</f>
        <v>343215.0870171609</v>
      </c>
      <c r="H42" s="2">
        <f>H41/(1+H$2)</f>
        <v>350000</v>
      </c>
      <c r="I42" s="2">
        <f>G42-H42</f>
        <v>-6784.9129828391015</v>
      </c>
      <c r="J42" s="3">
        <f>I42/H42</f>
        <v>-1.9385465665254575E-2</v>
      </c>
    </row>
    <row r="43" spans="1:10" x14ac:dyDescent="0.25">
      <c r="A43" s="7"/>
      <c r="C43" s="6">
        <f>C72-C42</f>
        <v>0</v>
      </c>
      <c r="E43" s="3"/>
      <c r="F43" s="2"/>
      <c r="H43" s="6">
        <f>H72-H42</f>
        <v>0</v>
      </c>
      <c r="J43" s="3"/>
    </row>
    <row r="44" spans="1:10" x14ac:dyDescent="0.25">
      <c r="A44" s="7"/>
      <c r="E44" s="3"/>
      <c r="F44" s="2"/>
      <c r="J44" s="3"/>
    </row>
    <row r="45" spans="1:10" x14ac:dyDescent="0.25">
      <c r="A45" s="7"/>
      <c r="E45" s="3"/>
      <c r="F45" s="2"/>
      <c r="J45" s="3"/>
    </row>
    <row r="46" spans="1:10" x14ac:dyDescent="0.25">
      <c r="A46" s="7" t="s">
        <v>17</v>
      </c>
      <c r="B46" s="2">
        <v>0</v>
      </c>
      <c r="C46" s="2">
        <v>0</v>
      </c>
      <c r="D46" s="2">
        <f t="shared" ref="D46" si="8">B46-C46</f>
        <v>0</v>
      </c>
      <c r="E46" s="3" t="e">
        <f t="shared" ref="E46" si="9">D46/C46</f>
        <v>#DIV/0!</v>
      </c>
      <c r="F46" s="2"/>
      <c r="G46" s="2">
        <v>0</v>
      </c>
      <c r="H46" s="2">
        <v>0</v>
      </c>
      <c r="I46" s="2">
        <f t="shared" ref="I46" si="10">G46-H46</f>
        <v>0</v>
      </c>
      <c r="J46" s="3" t="e">
        <f t="shared" ref="J46" si="11">I46/H46</f>
        <v>#DIV/0!</v>
      </c>
    </row>
    <row r="47" spans="1:10" x14ac:dyDescent="0.25">
      <c r="A47" s="8" t="s">
        <v>11</v>
      </c>
      <c r="B47" s="2">
        <f>B46/(1+C$2)</f>
        <v>0</v>
      </c>
      <c r="C47" s="2">
        <f>C46/(1+C$2)</f>
        <v>0</v>
      </c>
      <c r="D47" s="2">
        <f>B47-C47</f>
        <v>0</v>
      </c>
      <c r="E47" s="3" t="e">
        <f>D47/C47</f>
        <v>#DIV/0!</v>
      </c>
      <c r="F47" s="2"/>
      <c r="G47" s="2">
        <f>G46/(1+H$2)</f>
        <v>0</v>
      </c>
      <c r="H47" s="2">
        <f>H46/(1+H$2)</f>
        <v>0</v>
      </c>
      <c r="I47" s="2">
        <f>G47-H47</f>
        <v>0</v>
      </c>
      <c r="J47" s="3" t="e">
        <f>I47/H47</f>
        <v>#DIV/0!</v>
      </c>
    </row>
    <row r="48" spans="1:10" x14ac:dyDescent="0.25">
      <c r="A48" s="7"/>
      <c r="C48" s="6">
        <f>C60-C47</f>
        <v>0</v>
      </c>
      <c r="E48" s="2"/>
      <c r="F48" s="2"/>
      <c r="H48" s="6">
        <f>H60-H47</f>
        <v>0</v>
      </c>
    </row>
    <row r="49" spans="1:10" x14ac:dyDescent="0.25">
      <c r="A49" s="7"/>
      <c r="E49" s="3"/>
      <c r="F49" s="2"/>
      <c r="J49" s="3"/>
    </row>
    <row r="50" spans="1:10" x14ac:dyDescent="0.25">
      <c r="A50" s="7"/>
      <c r="E50" s="3"/>
      <c r="F50" s="2"/>
      <c r="J50" s="3"/>
    </row>
    <row r="51" spans="1:10" x14ac:dyDescent="0.25">
      <c r="A51" s="7" t="s">
        <v>4</v>
      </c>
      <c r="B51" s="2">
        <v>6575516</v>
      </c>
      <c r="C51" s="2">
        <f>-C101+6897293</f>
        <v>6498700.5140000004</v>
      </c>
      <c r="D51" s="2">
        <f t="shared" si="4"/>
        <v>76815.485999999568</v>
      </c>
      <c r="E51" s="3">
        <f t="shared" si="5"/>
        <v>1.1820130168257137E-2</v>
      </c>
      <c r="F51" s="2"/>
      <c r="G51" s="2">
        <v>6688405</v>
      </c>
      <c r="H51" s="2">
        <f>-H101+6931687</f>
        <v>6530025.6075999998</v>
      </c>
      <c r="I51" s="2">
        <f t="shared" si="6"/>
        <v>158379.39240000024</v>
      </c>
      <c r="J51" s="3">
        <f t="shared" si="7"/>
        <v>2.4254023171925952E-2</v>
      </c>
    </row>
    <row r="52" spans="1:10" x14ac:dyDescent="0.25">
      <c r="A52" s="8" t="s">
        <v>11</v>
      </c>
      <c r="B52" s="2">
        <f>B51/(1+C$2)</f>
        <v>4018036.0525511769</v>
      </c>
      <c r="C52" s="2">
        <f>C51/(1+C$2)</f>
        <v>3971097.1671249624</v>
      </c>
      <c r="D52" s="2">
        <f>B52-C52</f>
        <v>46938.88542621443</v>
      </c>
      <c r="E52" s="3">
        <f>D52/C52</f>
        <v>1.1820130168257189E-2</v>
      </c>
      <c r="F52" s="2"/>
      <c r="G52" s="2">
        <f>G51/(1+H$2)</f>
        <v>4055791.0375356255</v>
      </c>
      <c r="H52" s="2">
        <f>H51/(1+H$2)</f>
        <v>3959751.1415923834</v>
      </c>
      <c r="I52" s="2">
        <f>G52-H52</f>
        <v>96039.895943242125</v>
      </c>
      <c r="J52" s="3">
        <f>I52/H52</f>
        <v>2.4254023171926008E-2</v>
      </c>
    </row>
    <row r="53" spans="1:10" x14ac:dyDescent="0.25">
      <c r="A53" s="7"/>
      <c r="C53" s="6">
        <f>C67-C52</f>
        <v>-0.16712496243417263</v>
      </c>
      <c r="E53" s="2"/>
      <c r="F53" s="2"/>
      <c r="H53" s="6">
        <f>H67-H52</f>
        <v>-0.14159238338470459</v>
      </c>
    </row>
    <row r="54" spans="1:10" x14ac:dyDescent="0.25">
      <c r="A54" s="7"/>
    </row>
    <row r="55" spans="1:10" x14ac:dyDescent="0.25">
      <c r="A55" s="7"/>
    </row>
    <row r="56" spans="1:10" x14ac:dyDescent="0.25">
      <c r="A56" s="7" t="s">
        <v>20</v>
      </c>
      <c r="B56" s="2">
        <f>B6+B11+B21+B31+B26+B36+B41+B46+B51</f>
        <v>51157018</v>
      </c>
      <c r="C56" s="2">
        <f>C6+C11+C21+C31+C26+C36+C41+C46+C51</f>
        <v>48047515.851999998</v>
      </c>
      <c r="D56" s="2">
        <f t="shared" ref="D56" si="12">B56-C56</f>
        <v>3109502.1480000019</v>
      </c>
      <c r="E56" s="3">
        <f t="shared" ref="E56" si="13">D56/C56</f>
        <v>6.4717230284665542E-2</v>
      </c>
      <c r="G56" s="2">
        <f>G6+G11+G21+G31+G26+G36+G41+G46+G51</f>
        <v>49634028</v>
      </c>
      <c r="H56" s="2">
        <f>H6+H11+H21+H31+H26+H36+H41+H46+H51</f>
        <v>48064109.355599999</v>
      </c>
      <c r="I56" s="2">
        <f t="shared" ref="I56" si="14">G56-H56</f>
        <v>1569918.6444000006</v>
      </c>
      <c r="J56" s="3">
        <f t="shared" ref="J56" si="15">I56/H56</f>
        <v>3.2663013326326991E-2</v>
      </c>
    </row>
    <row r="57" spans="1:10" x14ac:dyDescent="0.25">
      <c r="A57" s="7" t="s">
        <v>24</v>
      </c>
      <c r="B57" s="2">
        <f>B7+B12+B22+B32+B27+B37+B42+B47+B52</f>
        <v>31260017.109685306</v>
      </c>
      <c r="C57" s="2">
        <f>C7+C12+C22+C32+C27+C37+C42+C47+C52</f>
        <v>29359924.138099603</v>
      </c>
      <c r="D57" s="2">
        <f>B57-C57</f>
        <v>1900092.9715857022</v>
      </c>
      <c r="E57" s="3">
        <f>D57/C57</f>
        <v>6.4717230284665528E-2</v>
      </c>
      <c r="G57" s="2">
        <f>G7+G12+G22+G32+G27+G37+G42+G47+G52</f>
        <v>30080924.140440241</v>
      </c>
      <c r="H57" s="2">
        <f>H7+H12+H22+H32+H27+H37+H42+H47+H52</f>
        <v>29145660.879024919</v>
      </c>
      <c r="I57" s="2">
        <f>G57-H57</f>
        <v>935263.26141532138</v>
      </c>
      <c r="J57" s="3">
        <f>I57/H57</f>
        <v>3.2089279611717321E-2</v>
      </c>
    </row>
    <row r="58" spans="1:10" x14ac:dyDescent="0.25">
      <c r="A58" s="7"/>
      <c r="C58" s="2">
        <f>C74</f>
        <v>28289003</v>
      </c>
      <c r="H58" s="2">
        <f>H74</f>
        <v>29520589</v>
      </c>
    </row>
    <row r="59" spans="1:10" x14ac:dyDescent="0.25">
      <c r="A59" s="7"/>
      <c r="C59" s="2">
        <f>C57-C58</f>
        <v>1070921.1380996034</v>
      </c>
    </row>
    <row r="60" spans="1:10" x14ac:dyDescent="0.25">
      <c r="A60" s="7"/>
      <c r="D60" s="2">
        <f>'160126'!D51</f>
        <v>-7260367</v>
      </c>
      <c r="I60" s="2">
        <f>'160126'!I51</f>
        <v>-11936584</v>
      </c>
    </row>
    <row r="62" spans="1:10" s="2" customFormat="1" x14ac:dyDescent="0.25">
      <c r="A62" t="s">
        <v>18</v>
      </c>
      <c r="E62"/>
      <c r="F62"/>
      <c r="J62"/>
    </row>
    <row r="63" spans="1:10" x14ac:dyDescent="0.25">
      <c r="A63" s="10" t="s">
        <v>28</v>
      </c>
    </row>
    <row r="64" spans="1:10" s="2" customFormat="1" x14ac:dyDescent="0.25">
      <c r="A64" t="s">
        <v>16</v>
      </c>
      <c r="C64" s="2">
        <v>0</v>
      </c>
      <c r="E64"/>
      <c r="F64"/>
      <c r="H64" s="2">
        <v>0</v>
      </c>
      <c r="J64"/>
    </row>
    <row r="65" spans="1:10" s="2" customFormat="1" x14ac:dyDescent="0.25">
      <c r="A65" t="s">
        <v>23</v>
      </c>
      <c r="C65" s="2">
        <v>0</v>
      </c>
      <c r="E65"/>
      <c r="F65"/>
      <c r="H65" s="2">
        <v>0</v>
      </c>
      <c r="J65"/>
    </row>
    <row r="66" spans="1:10" s="2" customFormat="1" x14ac:dyDescent="0.25">
      <c r="A66" t="s">
        <v>13</v>
      </c>
      <c r="C66" s="2">
        <v>0</v>
      </c>
      <c r="E66"/>
      <c r="F66"/>
      <c r="H66" s="2">
        <v>0</v>
      </c>
      <c r="J66"/>
    </row>
    <row r="67" spans="1:10" s="2" customFormat="1" x14ac:dyDescent="0.25">
      <c r="A67" t="s">
        <v>4</v>
      </c>
      <c r="C67" s="2">
        <v>3971097</v>
      </c>
      <c r="E67"/>
      <c r="F67"/>
      <c r="H67" s="2">
        <v>3959751</v>
      </c>
      <c r="J67"/>
    </row>
    <row r="68" spans="1:10" s="2" customFormat="1" x14ac:dyDescent="0.25">
      <c r="A68" t="s">
        <v>17</v>
      </c>
      <c r="C68" s="2">
        <v>0</v>
      </c>
      <c r="E68"/>
      <c r="F68"/>
      <c r="H68" s="2">
        <v>0</v>
      </c>
      <c r="J68"/>
    </row>
    <row r="69" spans="1:10" s="2" customFormat="1" x14ac:dyDescent="0.25">
      <c r="A69" t="s">
        <v>0</v>
      </c>
      <c r="C69" s="2">
        <v>800000</v>
      </c>
      <c r="E69"/>
      <c r="F69"/>
      <c r="H69" s="2">
        <v>800000</v>
      </c>
      <c r="J69"/>
    </row>
    <row r="70" spans="1:10" s="2" customFormat="1" x14ac:dyDescent="0.25">
      <c r="A70" t="s">
        <v>14</v>
      </c>
      <c r="C70" s="2">
        <v>23167906</v>
      </c>
      <c r="E70"/>
      <c r="F70"/>
      <c r="H70" s="2">
        <v>24410838</v>
      </c>
      <c r="J70"/>
    </row>
    <row r="71" spans="1:10" s="2" customFormat="1" x14ac:dyDescent="0.25">
      <c r="A71" t="s">
        <v>1</v>
      </c>
      <c r="C71" s="2">
        <v>0</v>
      </c>
      <c r="E71"/>
      <c r="F71"/>
      <c r="H71" s="2">
        <v>0</v>
      </c>
      <c r="J71"/>
    </row>
    <row r="72" spans="1:10" x14ac:dyDescent="0.25">
      <c r="A72" t="s">
        <v>3</v>
      </c>
      <c r="C72" s="2">
        <v>350000</v>
      </c>
      <c r="H72" s="2">
        <v>350000</v>
      </c>
    </row>
    <row r="73" spans="1:10" x14ac:dyDescent="0.25">
      <c r="A73" t="s">
        <v>17</v>
      </c>
      <c r="C73" s="2">
        <v>0</v>
      </c>
      <c r="H73" s="2">
        <v>0</v>
      </c>
    </row>
    <row r="74" spans="1:10" x14ac:dyDescent="0.25">
      <c r="C74" s="9">
        <f>SUM(C64:C73)</f>
        <v>28289003</v>
      </c>
      <c r="H74" s="9">
        <f>SUM(H64:H73)</f>
        <v>29520589</v>
      </c>
    </row>
    <row r="78" spans="1:10" x14ac:dyDescent="0.25">
      <c r="A78" s="10" t="s">
        <v>21</v>
      </c>
    </row>
    <row r="79" spans="1:10" x14ac:dyDescent="0.25">
      <c r="A79" t="s">
        <v>16</v>
      </c>
      <c r="C79" s="2">
        <v>0</v>
      </c>
    </row>
    <row r="80" spans="1:10" x14ac:dyDescent="0.25">
      <c r="A80" t="s">
        <v>23</v>
      </c>
    </row>
    <row r="81" spans="1:8" x14ac:dyDescent="0.25">
      <c r="A81" t="s">
        <v>13</v>
      </c>
      <c r="C81" s="2">
        <v>0</v>
      </c>
    </row>
    <row r="82" spans="1:8" x14ac:dyDescent="0.25">
      <c r="A82" t="s">
        <v>4</v>
      </c>
      <c r="C82" s="2">
        <f>C51</f>
        <v>6498700.5140000004</v>
      </c>
      <c r="H82" s="2">
        <f>H51</f>
        <v>6530025.6075999998</v>
      </c>
    </row>
    <row r="83" spans="1:8" x14ac:dyDescent="0.25">
      <c r="A83" t="s">
        <v>17</v>
      </c>
      <c r="C83" s="2">
        <v>0</v>
      </c>
      <c r="H83" s="2">
        <v>0</v>
      </c>
    </row>
    <row r="84" spans="1:8" x14ac:dyDescent="0.25">
      <c r="A84" t="s">
        <v>0</v>
      </c>
      <c r="C84" s="2">
        <f>C6</f>
        <v>1309200</v>
      </c>
      <c r="H84" s="2">
        <f>H6</f>
        <v>1319280</v>
      </c>
    </row>
    <row r="85" spans="1:8" x14ac:dyDescent="0.25">
      <c r="A85" t="s">
        <v>14</v>
      </c>
      <c r="C85" s="2">
        <f>C21</f>
        <v>39666840.338</v>
      </c>
      <c r="H85" s="2">
        <f>H21</f>
        <v>39637618.747999996</v>
      </c>
    </row>
    <row r="86" spans="1:8" x14ac:dyDescent="0.25">
      <c r="A86" t="s">
        <v>1</v>
      </c>
      <c r="C86" s="2">
        <f>C11</f>
        <v>0</v>
      </c>
      <c r="H86" s="2">
        <f>H11</f>
        <v>0</v>
      </c>
    </row>
    <row r="87" spans="1:8" x14ac:dyDescent="0.25">
      <c r="A87" t="s">
        <v>3</v>
      </c>
      <c r="C87" s="2">
        <f>C41</f>
        <v>572775</v>
      </c>
      <c r="H87" s="2">
        <f>H41</f>
        <v>577185</v>
      </c>
    </row>
    <row r="88" spans="1:8" x14ac:dyDescent="0.25">
      <c r="A88" t="s">
        <v>17</v>
      </c>
      <c r="C88" s="2">
        <v>0</v>
      </c>
      <c r="H88" s="2">
        <v>0</v>
      </c>
    </row>
    <row r="89" spans="1:8" x14ac:dyDescent="0.25">
      <c r="C89" s="9">
        <f>SUM(C81:C88)</f>
        <v>48047515.851999998</v>
      </c>
      <c r="H89" s="9">
        <f>SUM(H81:H88)</f>
        <v>48064109.355599999</v>
      </c>
    </row>
    <row r="92" spans="1:8" x14ac:dyDescent="0.25">
      <c r="A92" s="10" t="s">
        <v>22</v>
      </c>
    </row>
    <row r="93" spans="1:8" x14ac:dyDescent="0.25">
      <c r="A93" t="s">
        <v>25</v>
      </c>
      <c r="C93" s="2">
        <v>1070921</v>
      </c>
      <c r="H93" s="2">
        <v>1070921</v>
      </c>
    </row>
    <row r="94" spans="1:8" x14ac:dyDescent="0.25">
      <c r="A94" t="s">
        <v>26</v>
      </c>
      <c r="C94" s="2">
        <v>2642188</v>
      </c>
      <c r="H94" s="2">
        <v>2639720</v>
      </c>
    </row>
    <row r="95" spans="1:8" x14ac:dyDescent="0.25">
      <c r="A95" t="s">
        <v>27</v>
      </c>
      <c r="C95" s="2">
        <v>243564</v>
      </c>
      <c r="H95" s="2">
        <v>243564</v>
      </c>
    </row>
    <row r="98" spans="1:8" x14ac:dyDescent="0.25">
      <c r="A98" s="10" t="s">
        <v>21</v>
      </c>
    </row>
    <row r="99" spans="1:8" x14ac:dyDescent="0.25">
      <c r="A99" t="s">
        <v>25</v>
      </c>
      <c r="B99" s="2">
        <v>1752564</v>
      </c>
      <c r="C99" s="2">
        <f>C93*(1+C$2)</f>
        <v>1752562.2164999999</v>
      </c>
      <c r="G99" s="2">
        <v>1766058</v>
      </c>
      <c r="H99" s="2">
        <f>H93*(1+H$2)</f>
        <v>1766055.8211000001</v>
      </c>
    </row>
    <row r="100" spans="1:8" x14ac:dyDescent="0.25">
      <c r="A100" t="s">
        <v>26</v>
      </c>
      <c r="C100" s="2">
        <f>C94*(1+C$2)</f>
        <v>4323940.6619999995</v>
      </c>
      <c r="H100" s="2">
        <f>H94*(1+H$2)</f>
        <v>4353162.2520000003</v>
      </c>
    </row>
    <row r="101" spans="1:8" x14ac:dyDescent="0.25">
      <c r="A101" t="s">
        <v>27</v>
      </c>
      <c r="C101" s="2">
        <f>C95*(1+C$2)</f>
        <v>398592.48599999998</v>
      </c>
      <c r="H101" s="2">
        <f>H95*(1+H$2)</f>
        <v>401661.39240000001</v>
      </c>
    </row>
  </sheetData>
  <mergeCells count="2">
    <mergeCell ref="B3:D3"/>
    <mergeCell ref="G3:I3"/>
  </mergeCells>
  <pageMargins left="0.7" right="0.7" top="0.75" bottom="0.75" header="0.3" footer="0.3"/>
  <pageSetup scale="71" orientation="portrait" r:id="rId1"/>
  <headerFooter>
    <oddHeader>&amp;C&amp;"-,Bold"&amp;14&amp;UCapital Labor Distribution Review</oddHeader>
    <oddFooter>&amp;L&amp;A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15" sqref="M15"/>
    </sheetView>
  </sheetViews>
  <sheetFormatPr defaultRowHeight="15" x14ac:dyDescent="0.25"/>
  <cols>
    <col min="1" max="1" width="26.140625" customWidth="1"/>
    <col min="2" max="3" width="11.7109375" style="2" customWidth="1"/>
    <col min="4" max="4" width="12.28515625" style="2" bestFit="1" customWidth="1"/>
    <col min="5" max="5" width="11.7109375" customWidth="1"/>
    <col min="6" max="6" width="5.42578125" customWidth="1"/>
    <col min="7" max="8" width="11.7109375" style="2" customWidth="1"/>
    <col min="9" max="9" width="12.28515625" style="2" bestFit="1" customWidth="1"/>
    <col min="10" max="10" width="11.7109375" customWidth="1"/>
  </cols>
  <sheetData>
    <row r="1" spans="1:10" x14ac:dyDescent="0.25">
      <c r="A1" t="s">
        <v>15</v>
      </c>
    </row>
    <row r="2" spans="1:10" x14ac:dyDescent="0.25">
      <c r="A2" t="s">
        <v>12</v>
      </c>
      <c r="C2" s="3">
        <v>0.63649999999999995</v>
      </c>
      <c r="H2" s="3">
        <v>0.64910000000000001</v>
      </c>
    </row>
    <row r="3" spans="1:10" x14ac:dyDescent="0.25">
      <c r="B3" s="11" t="s">
        <v>8</v>
      </c>
      <c r="C3" s="11"/>
      <c r="D3" s="11"/>
      <c r="G3" s="11" t="s">
        <v>9</v>
      </c>
      <c r="H3" s="11"/>
      <c r="I3" s="11"/>
    </row>
    <row r="4" spans="1:10" x14ac:dyDescent="0.25">
      <c r="B4" s="5" t="s">
        <v>5</v>
      </c>
      <c r="C4" s="5" t="s">
        <v>6</v>
      </c>
      <c r="D4" s="5" t="s">
        <v>7</v>
      </c>
      <c r="E4" s="1" t="s">
        <v>10</v>
      </c>
      <c r="G4" s="5" t="s">
        <v>5</v>
      </c>
      <c r="H4" s="5" t="s">
        <v>6</v>
      </c>
      <c r="I4" s="5" t="s">
        <v>7</v>
      </c>
      <c r="J4" s="1" t="s">
        <v>10</v>
      </c>
    </row>
    <row r="5" spans="1:10" x14ac:dyDescent="0.25">
      <c r="C5" s="5"/>
      <c r="D5" s="5"/>
      <c r="E5" s="1"/>
      <c r="H5" s="5"/>
      <c r="I5" s="5"/>
      <c r="J5" s="1"/>
    </row>
    <row r="6" spans="1:10" x14ac:dyDescent="0.25">
      <c r="A6" s="7" t="s">
        <v>0</v>
      </c>
      <c r="B6" s="2">
        <v>1757005</v>
      </c>
      <c r="C6" s="2">
        <v>1309200</v>
      </c>
      <c r="D6" s="2">
        <f>B6-C6</f>
        <v>447805</v>
      </c>
      <c r="E6" s="3">
        <f>D6/C6</f>
        <v>0.34204476015887564</v>
      </c>
      <c r="F6" s="2"/>
      <c r="G6" s="2">
        <v>3028212</v>
      </c>
      <c r="H6" s="2">
        <v>1319280</v>
      </c>
      <c r="I6" s="2">
        <f>G6-H6</f>
        <v>1708932</v>
      </c>
      <c r="J6" s="3">
        <f>I6/H6</f>
        <v>1.295352010187375</v>
      </c>
    </row>
    <row r="7" spans="1:10" x14ac:dyDescent="0.25">
      <c r="A7" s="8" t="s">
        <v>11</v>
      </c>
      <c r="B7" s="2">
        <f>B6/(1+C$2)</f>
        <v>1073635.8081271006</v>
      </c>
      <c r="C7" s="2">
        <f>C6/(1+C$2)</f>
        <v>800000.00000000012</v>
      </c>
      <c r="D7" s="2">
        <f>B7-C7</f>
        <v>273635.80812710046</v>
      </c>
      <c r="E7" s="3">
        <f>D7/C7</f>
        <v>0.34204476015887553</v>
      </c>
      <c r="F7" s="2"/>
      <c r="G7" s="2">
        <f>G6/(1+H$2)</f>
        <v>1836281.6081498999</v>
      </c>
      <c r="H7" s="2">
        <f>H6/(1+H$2)</f>
        <v>800000</v>
      </c>
      <c r="I7" s="2">
        <f>G7-H7</f>
        <v>1036281.6081498999</v>
      </c>
      <c r="J7" s="3">
        <f>I7/H7</f>
        <v>1.2953520101873748</v>
      </c>
    </row>
    <row r="8" spans="1:10" x14ac:dyDescent="0.25">
      <c r="A8" s="7"/>
      <c r="C8" s="6">
        <f>C64-C7</f>
        <v>0</v>
      </c>
      <c r="D8" s="2">
        <f>B8-C8</f>
        <v>0</v>
      </c>
      <c r="E8" s="3" t="e">
        <f>D8/C8</f>
        <v>#DIV/0!</v>
      </c>
      <c r="F8" s="2"/>
      <c r="H8" s="6">
        <f>H64-H7</f>
        <v>0</v>
      </c>
      <c r="I8" s="2">
        <f>G8-H8</f>
        <v>0</v>
      </c>
      <c r="J8" s="3" t="e">
        <f>I8/H8</f>
        <v>#DIV/0!</v>
      </c>
    </row>
    <row r="9" spans="1:10" x14ac:dyDescent="0.25">
      <c r="A9" s="7"/>
      <c r="E9" s="3"/>
      <c r="F9" s="2"/>
      <c r="H9" s="4"/>
      <c r="J9" s="3"/>
    </row>
    <row r="10" spans="1:10" x14ac:dyDescent="0.25">
      <c r="A10" s="7"/>
      <c r="E10" s="3"/>
      <c r="F10" s="2"/>
      <c r="J10" s="3"/>
    </row>
    <row r="11" spans="1:10" x14ac:dyDescent="0.25">
      <c r="A11" s="7" t="s">
        <v>1</v>
      </c>
      <c r="B11" s="2">
        <v>65356</v>
      </c>
      <c r="C11" s="2">
        <v>0</v>
      </c>
      <c r="D11" s="2">
        <f>B11-C11</f>
        <v>65356</v>
      </c>
      <c r="E11" s="3" t="e">
        <f>D11/C11</f>
        <v>#DIV/0!</v>
      </c>
      <c r="F11" s="2"/>
      <c r="G11" s="2">
        <v>65356</v>
      </c>
      <c r="H11" s="2">
        <v>0</v>
      </c>
      <c r="I11" s="2">
        <f>G11-H11</f>
        <v>65356</v>
      </c>
      <c r="J11" s="3" t="e">
        <f>I11/H11</f>
        <v>#DIV/0!</v>
      </c>
    </row>
    <row r="12" spans="1:10" x14ac:dyDescent="0.25">
      <c r="A12" s="8" t="s">
        <v>11</v>
      </c>
      <c r="B12" s="2">
        <f>B11/(1+C$2)</f>
        <v>39936.449740299424</v>
      </c>
      <c r="C12" s="2">
        <f>C11/(1+C$2)</f>
        <v>0</v>
      </c>
      <c r="D12" s="2">
        <f>B12-C12</f>
        <v>39936.449740299424</v>
      </c>
      <c r="E12" s="3" t="e">
        <f>D12/C12</f>
        <v>#DIV/0!</v>
      </c>
      <c r="F12" s="2"/>
      <c r="G12" s="2">
        <f>G11/(1+H$2)</f>
        <v>39631.314050087924</v>
      </c>
      <c r="H12" s="2">
        <f>H11/(1+H$2)</f>
        <v>0</v>
      </c>
      <c r="I12" s="2">
        <f>G12-H12</f>
        <v>39631.314050087924</v>
      </c>
      <c r="J12" s="3" t="e">
        <f>I12/H12</f>
        <v>#DIV/0!</v>
      </c>
    </row>
    <row r="13" spans="1:10" x14ac:dyDescent="0.25">
      <c r="A13" s="8"/>
      <c r="C13" s="6">
        <f>C66-C12</f>
        <v>0</v>
      </c>
      <c r="E13" s="3"/>
      <c r="F13" s="2"/>
      <c r="H13" s="6">
        <f>H66-H12</f>
        <v>0</v>
      </c>
      <c r="J13" s="3"/>
    </row>
    <row r="14" spans="1:10" x14ac:dyDescent="0.25">
      <c r="A14" s="7"/>
      <c r="E14" s="3"/>
      <c r="F14" s="2"/>
      <c r="J14" s="3"/>
    </row>
    <row r="15" spans="1:10" x14ac:dyDescent="0.25">
      <c r="A15" s="7"/>
      <c r="E15" s="3"/>
      <c r="F15" s="2"/>
      <c r="J15" s="3"/>
    </row>
    <row r="16" spans="1:10" x14ac:dyDescent="0.25">
      <c r="A16" s="7" t="s">
        <v>2</v>
      </c>
      <c r="B16" s="2">
        <v>38073688</v>
      </c>
      <c r="C16" s="2">
        <f>-C95+43990781</f>
        <v>39666840.338</v>
      </c>
      <c r="D16" s="2">
        <f>B16-C16</f>
        <v>-1593152.3379999995</v>
      </c>
      <c r="E16" s="3">
        <f>D16/C16</f>
        <v>-4.0163328473475438E-2</v>
      </c>
      <c r="F16" s="2"/>
      <c r="G16" s="2">
        <v>37280588</v>
      </c>
      <c r="H16" s="2">
        <f>-H95+46375131</f>
        <v>42021968.747999996</v>
      </c>
      <c r="I16" s="2">
        <f>G16-H16</f>
        <v>-4741380.7479999959</v>
      </c>
      <c r="J16" s="3">
        <f>I16/H16</f>
        <v>-0.11283099981424974</v>
      </c>
    </row>
    <row r="17" spans="1:10" x14ac:dyDescent="0.25">
      <c r="A17" s="8" t="s">
        <v>11</v>
      </c>
      <c r="B17" s="2">
        <f>B16/(1+C$2)</f>
        <v>23265315.001527652</v>
      </c>
      <c r="C17" s="2">
        <f>C16/(1+C$2)</f>
        <v>24238826.970974643</v>
      </c>
      <c r="D17" s="2">
        <f>B17-C17</f>
        <v>-973511.96944699064</v>
      </c>
      <c r="E17" s="3">
        <f>D17/C17</f>
        <v>-4.0163328473475451E-2</v>
      </c>
      <c r="F17" s="2"/>
      <c r="G17" s="2">
        <f>G16/(1+H$2)</f>
        <v>22606626.644836579</v>
      </c>
      <c r="H17" s="2">
        <f>H16/(1+H$2)</f>
        <v>25481758.9885392</v>
      </c>
      <c r="I17" s="2">
        <f>G17-H17</f>
        <v>-2875132.3437026218</v>
      </c>
      <c r="J17" s="3">
        <f>I17/H17</f>
        <v>-0.11283099981424968</v>
      </c>
    </row>
    <row r="18" spans="1:10" x14ac:dyDescent="0.25">
      <c r="A18" s="7"/>
      <c r="C18" s="6">
        <f>C65-C17</f>
        <v>-1070920.9709746428</v>
      </c>
      <c r="D18" s="2">
        <f>B18-C18</f>
        <v>1070920.9709746428</v>
      </c>
      <c r="E18" s="3">
        <f>D18/C18</f>
        <v>-1</v>
      </c>
      <c r="F18" s="2"/>
      <c r="G18" s="2">
        <f>G15/1.6582</f>
        <v>0</v>
      </c>
      <c r="H18" s="6">
        <f>H65-H17</f>
        <v>2639720.0114607997</v>
      </c>
      <c r="I18" s="2">
        <f>G18-H18</f>
        <v>-2639720.0114607997</v>
      </c>
      <c r="J18" s="3">
        <f>I18/H18</f>
        <v>-1</v>
      </c>
    </row>
    <row r="19" spans="1:10" x14ac:dyDescent="0.25">
      <c r="A19" s="7"/>
      <c r="E19" s="3"/>
      <c r="F19" s="2"/>
      <c r="H19" s="4"/>
      <c r="J19" s="3"/>
    </row>
    <row r="20" spans="1:10" x14ac:dyDescent="0.25">
      <c r="A20" s="7"/>
      <c r="E20" s="3"/>
      <c r="F20" s="2"/>
      <c r="H20" s="4"/>
      <c r="J20" s="3"/>
    </row>
    <row r="21" spans="1:10" x14ac:dyDescent="0.25">
      <c r="A21" s="7" t="s">
        <v>13</v>
      </c>
      <c r="B21" s="2">
        <v>0</v>
      </c>
      <c r="C21" s="2">
        <v>0</v>
      </c>
      <c r="D21" s="2">
        <f>B21-C21</f>
        <v>0</v>
      </c>
      <c r="E21" s="3" t="e">
        <f>D21/C21</f>
        <v>#DIV/0!</v>
      </c>
      <c r="F21" s="2"/>
      <c r="G21" s="2">
        <v>0</v>
      </c>
      <c r="H21" s="2">
        <v>0</v>
      </c>
      <c r="I21" s="2">
        <f>G21-H21</f>
        <v>0</v>
      </c>
      <c r="J21" s="3" t="e">
        <f>I21/H21</f>
        <v>#DIV/0!</v>
      </c>
    </row>
    <row r="22" spans="1:10" x14ac:dyDescent="0.25">
      <c r="A22" s="8" t="s">
        <v>11</v>
      </c>
      <c r="B22" s="2">
        <f>B21/(1+C$2)</f>
        <v>0</v>
      </c>
      <c r="C22" s="2">
        <v>0</v>
      </c>
      <c r="D22" s="2">
        <f>B22-C22</f>
        <v>0</v>
      </c>
      <c r="E22" s="3" t="e">
        <f>D22/C22</f>
        <v>#DIV/0!</v>
      </c>
      <c r="F22" s="2"/>
      <c r="G22" s="2">
        <f>G21/(1+H$2)</f>
        <v>0</v>
      </c>
      <c r="H22" s="2">
        <v>0</v>
      </c>
      <c r="I22" s="2">
        <f>G22-H22</f>
        <v>0</v>
      </c>
      <c r="J22" s="3" t="e">
        <f>I22/H22</f>
        <v>#DIV/0!</v>
      </c>
    </row>
    <row r="23" spans="1:10" x14ac:dyDescent="0.25">
      <c r="A23" s="7"/>
      <c r="C23" s="6">
        <f>C61-C22</f>
        <v>0</v>
      </c>
      <c r="D23" s="2">
        <f>B23-C23</f>
        <v>0</v>
      </c>
      <c r="E23" s="3" t="e">
        <f>D23/C23</f>
        <v>#DIV/0!</v>
      </c>
      <c r="F23" s="2"/>
      <c r="H23" s="6">
        <f>H61-H22</f>
        <v>0</v>
      </c>
      <c r="I23" s="2">
        <f>G23-H23</f>
        <v>0</v>
      </c>
      <c r="J23" s="3" t="e">
        <f>I23/H23</f>
        <v>#DIV/0!</v>
      </c>
    </row>
    <row r="24" spans="1:10" x14ac:dyDescent="0.25">
      <c r="A24" s="7"/>
      <c r="E24" s="3"/>
      <c r="F24" s="2"/>
      <c r="J24" s="3"/>
    </row>
    <row r="25" spans="1:10" x14ac:dyDescent="0.25">
      <c r="A25" s="7"/>
      <c r="E25" s="3"/>
      <c r="F25" s="2"/>
      <c r="J25" s="3"/>
    </row>
    <row r="26" spans="1:10" x14ac:dyDescent="0.25">
      <c r="A26" s="7" t="s">
        <v>19</v>
      </c>
      <c r="B26" s="2">
        <v>28730</v>
      </c>
      <c r="C26" s="2">
        <v>0</v>
      </c>
      <c r="D26" s="2">
        <f>B26-C26</f>
        <v>28730</v>
      </c>
      <c r="E26" s="3" t="e">
        <f>D26/C26</f>
        <v>#DIV/0!</v>
      </c>
      <c r="F26" s="2"/>
      <c r="G26" s="2">
        <v>27576</v>
      </c>
      <c r="H26" s="2">
        <v>0</v>
      </c>
      <c r="I26" s="2">
        <f>G26-H26</f>
        <v>27576</v>
      </c>
      <c r="J26" s="3" t="e">
        <f>I26/H26</f>
        <v>#DIV/0!</v>
      </c>
    </row>
    <row r="27" spans="1:10" x14ac:dyDescent="0.25">
      <c r="A27" s="8" t="s">
        <v>11</v>
      </c>
      <c r="B27" s="2">
        <f>B26/(1+C$2)</f>
        <v>17555.759242285367</v>
      </c>
      <c r="C27" s="2">
        <v>0</v>
      </c>
      <c r="D27" s="2">
        <f>B27-C27</f>
        <v>17555.759242285367</v>
      </c>
      <c r="E27" s="3" t="e">
        <f>D27/C27</f>
        <v>#DIV/0!</v>
      </c>
      <c r="F27" s="2"/>
      <c r="G27" s="2">
        <v>0</v>
      </c>
      <c r="H27" s="2">
        <v>0</v>
      </c>
      <c r="I27" s="2">
        <f>G27-H27</f>
        <v>0</v>
      </c>
      <c r="J27" s="3" t="e">
        <f>I27/H27</f>
        <v>#DIV/0!</v>
      </c>
    </row>
    <row r="28" spans="1:10" x14ac:dyDescent="0.25">
      <c r="A28" s="7"/>
      <c r="C28" s="6">
        <f>C50-C27</f>
        <v>0</v>
      </c>
      <c r="D28" s="2">
        <f>B28-C28</f>
        <v>0</v>
      </c>
      <c r="E28" s="3" t="e">
        <f>D28/C28</f>
        <v>#DIV/0!</v>
      </c>
      <c r="F28" s="2"/>
      <c r="H28" s="6">
        <f>H50-H27</f>
        <v>0</v>
      </c>
      <c r="I28" s="2">
        <f>G28-H28</f>
        <v>0</v>
      </c>
      <c r="J28" s="3" t="e">
        <f>I28/H28</f>
        <v>#DIV/0!</v>
      </c>
    </row>
    <row r="29" spans="1:10" x14ac:dyDescent="0.25">
      <c r="A29" s="7"/>
      <c r="E29" s="3"/>
      <c r="F29" s="2"/>
      <c r="H29" s="4"/>
      <c r="J29" s="3"/>
    </row>
    <row r="30" spans="1:10" x14ac:dyDescent="0.25">
      <c r="A30" s="7"/>
      <c r="E30" s="3"/>
      <c r="F30" s="2"/>
      <c r="H30" s="4"/>
      <c r="J30" s="3"/>
    </row>
    <row r="31" spans="1:10" x14ac:dyDescent="0.25">
      <c r="A31" s="7" t="s">
        <v>16</v>
      </c>
      <c r="B31" s="2">
        <v>2737</v>
      </c>
      <c r="C31" s="2">
        <v>0</v>
      </c>
      <c r="D31" s="2">
        <f t="shared" ref="D31" si="0">B31-C31</f>
        <v>2737</v>
      </c>
      <c r="E31" s="3" t="e">
        <f t="shared" ref="E31" si="1">D31/C31</f>
        <v>#DIV/0!</v>
      </c>
      <c r="F31" s="2"/>
      <c r="G31" s="2">
        <v>43934</v>
      </c>
      <c r="H31" s="2">
        <v>0</v>
      </c>
      <c r="I31" s="2">
        <f t="shared" ref="I31" si="2">G31-H31</f>
        <v>43934</v>
      </c>
      <c r="J31" s="3" t="e">
        <f t="shared" ref="J31" si="3">I31/H31</f>
        <v>#DIV/0!</v>
      </c>
    </row>
    <row r="32" spans="1:10" x14ac:dyDescent="0.25">
      <c r="A32" s="8" t="s">
        <v>11</v>
      </c>
      <c r="B32" s="2">
        <f>B31/(1+C$2)</f>
        <v>1672.471738466239</v>
      </c>
      <c r="C32" s="2">
        <f>C31/(1+C$2)</f>
        <v>0</v>
      </c>
      <c r="D32" s="2">
        <f>B32-C32</f>
        <v>1672.471738466239</v>
      </c>
      <c r="E32" s="3" t="e">
        <f>D32/C32</f>
        <v>#DIV/0!</v>
      </c>
      <c r="F32" s="2"/>
      <c r="G32" s="2">
        <f>G31/(1+H$2)</f>
        <v>26641.198229337213</v>
      </c>
      <c r="H32" s="2">
        <f>H31/(1+H$2)</f>
        <v>0</v>
      </c>
      <c r="I32" s="2">
        <f>G32-H32</f>
        <v>26641.198229337213</v>
      </c>
      <c r="J32" s="3" t="e">
        <f>I32/H32</f>
        <v>#DIV/0!</v>
      </c>
    </row>
    <row r="33" spans="1:10" x14ac:dyDescent="0.25">
      <c r="A33" s="7"/>
      <c r="C33" s="2">
        <f>C59-C32</f>
        <v>0</v>
      </c>
      <c r="E33" s="3"/>
      <c r="F33" s="2"/>
      <c r="H33" s="2">
        <f>H59-H32</f>
        <v>0</v>
      </c>
      <c r="J33" s="3"/>
    </row>
    <row r="34" spans="1:10" x14ac:dyDescent="0.25">
      <c r="A34" s="7"/>
      <c r="E34" s="3"/>
      <c r="F34" s="2"/>
      <c r="J34" s="3"/>
    </row>
    <row r="35" spans="1:10" x14ac:dyDescent="0.25">
      <c r="A35" s="7"/>
      <c r="E35" s="3"/>
      <c r="F35" s="2"/>
      <c r="J35" s="3"/>
    </row>
    <row r="36" spans="1:10" x14ac:dyDescent="0.25">
      <c r="A36" s="7" t="s">
        <v>3</v>
      </c>
      <c r="B36" s="2">
        <v>115996</v>
      </c>
      <c r="C36" s="2">
        <v>572775</v>
      </c>
      <c r="D36" s="2">
        <f t="shared" ref="D36:D46" si="4">B36-C36</f>
        <v>-456779</v>
      </c>
      <c r="E36" s="3">
        <f t="shared" ref="E36:E46" si="5">D36/C36</f>
        <v>-0.79748417790580939</v>
      </c>
      <c r="F36" s="2"/>
      <c r="G36" s="2">
        <v>115996</v>
      </c>
      <c r="H36" s="2">
        <v>577185</v>
      </c>
      <c r="I36" s="2">
        <f t="shared" ref="I36:I46" si="6">G36-H36</f>
        <v>-461189</v>
      </c>
      <c r="J36" s="3">
        <f t="shared" ref="J36:J46" si="7">I36/H36</f>
        <v>-0.79903150636277798</v>
      </c>
    </row>
    <row r="37" spans="1:10" x14ac:dyDescent="0.25">
      <c r="A37" s="8" t="s">
        <v>11</v>
      </c>
      <c r="B37" s="2">
        <f>B36/(1+C$2)</f>
        <v>70880.53773296671</v>
      </c>
      <c r="C37" s="2">
        <f>C36/(1+C$2)</f>
        <v>350000.00000000006</v>
      </c>
      <c r="D37" s="2">
        <f>B37-C37</f>
        <v>-279119.46226703335</v>
      </c>
      <c r="E37" s="3">
        <f>D37/C37</f>
        <v>-0.79748417790580939</v>
      </c>
      <c r="F37" s="2"/>
      <c r="G37" s="2">
        <f>G36/(1+H$2)</f>
        <v>70338.972773027708</v>
      </c>
      <c r="H37" s="2">
        <f>H36/(1+H$2)</f>
        <v>350000</v>
      </c>
      <c r="I37" s="2">
        <f>G37-H37</f>
        <v>-279661.02722697228</v>
      </c>
      <c r="J37" s="3">
        <f>I37/H37</f>
        <v>-0.79903150636277798</v>
      </c>
    </row>
    <row r="38" spans="1:10" x14ac:dyDescent="0.25">
      <c r="A38" s="7"/>
      <c r="C38" s="6">
        <f>C67-C37</f>
        <v>0</v>
      </c>
      <c r="E38" s="3"/>
      <c r="F38" s="2"/>
      <c r="H38" s="6">
        <f>H67-H37</f>
        <v>0</v>
      </c>
      <c r="J38" s="3"/>
    </row>
    <row r="39" spans="1:10" x14ac:dyDescent="0.25">
      <c r="A39" s="7"/>
      <c r="E39" s="3"/>
      <c r="F39" s="2"/>
      <c r="J39" s="3"/>
    </row>
    <row r="40" spans="1:10" x14ac:dyDescent="0.25">
      <c r="A40" s="7"/>
      <c r="E40" s="3"/>
      <c r="F40" s="2"/>
      <c r="J40" s="3"/>
    </row>
    <row r="41" spans="1:10" x14ac:dyDescent="0.25">
      <c r="A41" s="7" t="s">
        <v>17</v>
      </c>
      <c r="B41" s="2">
        <v>32272</v>
      </c>
      <c r="C41" s="2">
        <v>0</v>
      </c>
      <c r="D41" s="2">
        <f t="shared" ref="D41" si="8">B41-C41</f>
        <v>32272</v>
      </c>
      <c r="E41" s="3" t="e">
        <f t="shared" ref="E41" si="9">D41/C41</f>
        <v>#DIV/0!</v>
      </c>
      <c r="F41" s="2"/>
      <c r="G41" s="2">
        <v>32272</v>
      </c>
      <c r="H41" s="2">
        <v>0</v>
      </c>
      <c r="I41" s="2">
        <f t="shared" ref="I41" si="10">G41-H41</f>
        <v>32272</v>
      </c>
      <c r="J41" s="3" t="e">
        <f t="shared" ref="J41" si="11">I41/H41</f>
        <v>#DIV/0!</v>
      </c>
    </row>
    <row r="42" spans="1:10" x14ac:dyDescent="0.25">
      <c r="A42" s="8" t="s">
        <v>11</v>
      </c>
      <c r="B42" s="2">
        <f>B41/(1+C$2)</f>
        <v>19720.134433241677</v>
      </c>
      <c r="C42" s="2">
        <f>C41/(1+C$2)</f>
        <v>0</v>
      </c>
      <c r="D42" s="2">
        <f>B42-C42</f>
        <v>19720.134433241677</v>
      </c>
      <c r="E42" s="3" t="e">
        <f>D42/C42</f>
        <v>#DIV/0!</v>
      </c>
      <c r="F42" s="2"/>
      <c r="G42" s="2">
        <f>G41/(1+H$2)</f>
        <v>19569.462130859258</v>
      </c>
      <c r="H42" s="2">
        <f>H41/(1+H$2)</f>
        <v>0</v>
      </c>
      <c r="I42" s="2">
        <f>G42-H42</f>
        <v>19569.462130859258</v>
      </c>
      <c r="J42" s="3" t="e">
        <f>I42/H42</f>
        <v>#DIV/0!</v>
      </c>
    </row>
    <row r="43" spans="1:10" x14ac:dyDescent="0.25">
      <c r="A43" s="7"/>
      <c r="C43" s="6">
        <f>C55-C42</f>
        <v>0</v>
      </c>
      <c r="E43" s="2"/>
      <c r="F43" s="2"/>
      <c r="H43" s="6">
        <f>H55-H42</f>
        <v>0</v>
      </c>
    </row>
    <row r="44" spans="1:10" x14ac:dyDescent="0.25">
      <c r="A44" s="7"/>
      <c r="E44" s="3"/>
      <c r="F44" s="2"/>
      <c r="J44" s="3"/>
    </row>
    <row r="45" spans="1:10" x14ac:dyDescent="0.25">
      <c r="A45" s="7"/>
      <c r="E45" s="3"/>
      <c r="F45" s="2"/>
      <c r="J45" s="3"/>
    </row>
    <row r="46" spans="1:10" x14ac:dyDescent="0.25">
      <c r="A46" s="7" t="s">
        <v>4</v>
      </c>
      <c r="B46" s="2">
        <v>6520779</v>
      </c>
      <c r="C46" s="2">
        <f>-C96+6897293</f>
        <v>6498700.5140000004</v>
      </c>
      <c r="D46" s="2">
        <f t="shared" si="4"/>
        <v>22078.485999999568</v>
      </c>
      <c r="E46" s="3">
        <f t="shared" si="5"/>
        <v>3.3973693590643845E-3</v>
      </c>
      <c r="F46" s="2"/>
      <c r="G46" s="2">
        <v>6645586</v>
      </c>
      <c r="H46" s="2">
        <f>-H96+6931687</f>
        <v>6530025.6075999998</v>
      </c>
      <c r="I46" s="2">
        <f t="shared" si="6"/>
        <v>115560.39240000024</v>
      </c>
      <c r="J46" s="3">
        <f t="shared" si="7"/>
        <v>1.7696774766932731E-2</v>
      </c>
    </row>
    <row r="47" spans="1:10" x14ac:dyDescent="0.25">
      <c r="A47" s="8" t="s">
        <v>11</v>
      </c>
      <c r="B47" s="2">
        <f>B46/(1+C$2)</f>
        <v>3984588.4509624201</v>
      </c>
      <c r="C47" s="2">
        <f>C46/(1+C$2)</f>
        <v>3971097.1671249624</v>
      </c>
      <c r="D47" s="2">
        <f>B47-C47</f>
        <v>13491.283837457653</v>
      </c>
      <c r="E47" s="3">
        <f>D47/C47</f>
        <v>3.3973693590643658E-3</v>
      </c>
      <c r="F47" s="2"/>
      <c r="G47" s="2">
        <f>G46/(1+H$2)</f>
        <v>4029825.9656782486</v>
      </c>
      <c r="H47" s="2">
        <f>H46/(1+H$2)</f>
        <v>3959751.1415923834</v>
      </c>
      <c r="I47" s="2">
        <f>G47-H47</f>
        <v>70074.82408586517</v>
      </c>
      <c r="J47" s="3">
        <f>I47/H47</f>
        <v>1.7696774766932731E-2</v>
      </c>
    </row>
    <row r="48" spans="1:10" x14ac:dyDescent="0.25">
      <c r="A48" s="7"/>
      <c r="C48" s="6">
        <f>C62-C47</f>
        <v>-0.16712496243417263</v>
      </c>
      <c r="E48" s="2"/>
      <c r="F48" s="2"/>
      <c r="H48" s="6">
        <f>H62-H47</f>
        <v>-0.14159238338470459</v>
      </c>
    </row>
    <row r="49" spans="1:10" x14ac:dyDescent="0.25">
      <c r="A49" s="7"/>
    </row>
    <row r="50" spans="1:10" x14ac:dyDescent="0.25">
      <c r="A50" s="7"/>
    </row>
    <row r="51" spans="1:10" x14ac:dyDescent="0.25">
      <c r="A51" s="7" t="s">
        <v>20</v>
      </c>
      <c r="B51" s="2">
        <f>B6+B11+B16+B26+B21+B31+B36+B41+B46</f>
        <v>46596563</v>
      </c>
      <c r="C51" s="2">
        <f>C6+C11+C16+C26+C21+C31+C36+C41+C46</f>
        <v>48047515.851999998</v>
      </c>
      <c r="D51" s="2">
        <f t="shared" ref="D51" si="12">B51-C51</f>
        <v>-1450952.8519999981</v>
      </c>
      <c r="E51" s="3">
        <f t="shared" ref="E51" si="13">D51/C51</f>
        <v>-3.0198290718490946E-2</v>
      </c>
      <c r="G51" s="2">
        <f>G6+G11+G16+G26+G21+G31+G36+G41+G46</f>
        <v>47239520</v>
      </c>
      <c r="H51" s="2">
        <f>H6+H11+H16+H26+H21+H31+H36+H41+H46</f>
        <v>50448459.355599999</v>
      </c>
      <c r="I51" s="2">
        <f t="shared" ref="I51" si="14">G51-H51</f>
        <v>-3208939.3555999994</v>
      </c>
      <c r="J51" s="3">
        <f t="shared" ref="J51" si="15">I51/H51</f>
        <v>-6.360827261306233E-2</v>
      </c>
    </row>
    <row r="52" spans="1:10" x14ac:dyDescent="0.25">
      <c r="A52" s="7" t="s">
        <v>24</v>
      </c>
      <c r="B52" s="2">
        <f>B7+B12+B17+B27+B22+B32+B37+B42+B47</f>
        <v>28473304.613504432</v>
      </c>
      <c r="C52" s="2">
        <f>C7+C12+C17+C27+C22+C32+C37+C42+C47</f>
        <v>29359924.138099603</v>
      </c>
      <c r="D52" s="2">
        <f>B52-C52</f>
        <v>-886619.52459517121</v>
      </c>
      <c r="E52" s="3">
        <f>D52/C52</f>
        <v>-3.0198290718490936E-2</v>
      </c>
      <c r="G52" s="2">
        <f>G7+G12+G17+G27+G22+G32+G37+G42+G47</f>
        <v>28628915.165848039</v>
      </c>
      <c r="H52" s="2">
        <f>H7+H12+H17+H27+H22+H32+H37+H42+H47</f>
        <v>30591510.130131584</v>
      </c>
      <c r="I52" s="2">
        <f>G52-H52</f>
        <v>-1962594.9642835446</v>
      </c>
      <c r="J52" s="3">
        <f>I52/H52</f>
        <v>-6.4154889900334022E-2</v>
      </c>
    </row>
    <row r="53" spans="1:10" x14ac:dyDescent="0.25">
      <c r="A53" s="7"/>
      <c r="C53" s="2">
        <f>C69</f>
        <v>28289003</v>
      </c>
      <c r="H53" s="2">
        <f>H69</f>
        <v>33231230</v>
      </c>
    </row>
    <row r="54" spans="1:10" x14ac:dyDescent="0.25">
      <c r="A54" s="7"/>
      <c r="C54" s="2">
        <f>C52-C53</f>
        <v>1070921.1380996034</v>
      </c>
    </row>
    <row r="55" spans="1:10" x14ac:dyDescent="0.25">
      <c r="A55" s="7"/>
      <c r="D55" s="2">
        <f>'160126'!D51</f>
        <v>-7260367</v>
      </c>
      <c r="I55" s="2">
        <f>'160126'!I51</f>
        <v>-11936584</v>
      </c>
    </row>
    <row r="57" spans="1:10" s="2" customFormat="1" x14ac:dyDescent="0.25">
      <c r="A57" t="s">
        <v>18</v>
      </c>
      <c r="E57"/>
      <c r="F57"/>
      <c r="J57"/>
    </row>
    <row r="58" spans="1:10" x14ac:dyDescent="0.25">
      <c r="A58" s="10" t="s">
        <v>28</v>
      </c>
    </row>
    <row r="59" spans="1:10" s="2" customFormat="1" x14ac:dyDescent="0.25">
      <c r="A59" t="s">
        <v>16</v>
      </c>
      <c r="C59" s="2">
        <v>0</v>
      </c>
      <c r="E59"/>
      <c r="F59"/>
      <c r="H59" s="2">
        <v>0</v>
      </c>
      <c r="J59"/>
    </row>
    <row r="60" spans="1:10" s="2" customFormat="1" x14ac:dyDescent="0.25">
      <c r="A60" t="s">
        <v>23</v>
      </c>
      <c r="C60" s="2">
        <v>0</v>
      </c>
      <c r="E60"/>
      <c r="F60"/>
      <c r="H60" s="2">
        <v>0</v>
      </c>
      <c r="J60"/>
    </row>
    <row r="61" spans="1:10" s="2" customFormat="1" x14ac:dyDescent="0.25">
      <c r="A61" t="s">
        <v>13</v>
      </c>
      <c r="C61" s="2">
        <v>0</v>
      </c>
      <c r="E61"/>
      <c r="F61"/>
      <c r="H61" s="2">
        <v>0</v>
      </c>
      <c r="J61"/>
    </row>
    <row r="62" spans="1:10" s="2" customFormat="1" x14ac:dyDescent="0.25">
      <c r="A62" t="s">
        <v>4</v>
      </c>
      <c r="C62" s="2">
        <v>3971097</v>
      </c>
      <c r="E62"/>
      <c r="F62"/>
      <c r="H62" s="2">
        <v>3959751</v>
      </c>
      <c r="J62"/>
    </row>
    <row r="63" spans="1:10" s="2" customFormat="1" x14ac:dyDescent="0.25">
      <c r="A63" t="s">
        <v>17</v>
      </c>
      <c r="C63" s="2">
        <v>0</v>
      </c>
      <c r="E63"/>
      <c r="F63"/>
      <c r="H63" s="2">
        <v>0</v>
      </c>
      <c r="J63"/>
    </row>
    <row r="64" spans="1:10" s="2" customFormat="1" x14ac:dyDescent="0.25">
      <c r="A64" t="s">
        <v>0</v>
      </c>
      <c r="C64" s="2">
        <v>800000</v>
      </c>
      <c r="E64"/>
      <c r="F64"/>
      <c r="H64" s="2">
        <v>800000</v>
      </c>
      <c r="J64"/>
    </row>
    <row r="65" spans="1:10" s="2" customFormat="1" x14ac:dyDescent="0.25">
      <c r="A65" t="s">
        <v>14</v>
      </c>
      <c r="C65" s="2">
        <v>23167906</v>
      </c>
      <c r="E65"/>
      <c r="F65"/>
      <c r="H65" s="2">
        <v>28121479</v>
      </c>
      <c r="J65"/>
    </row>
    <row r="66" spans="1:10" s="2" customFormat="1" x14ac:dyDescent="0.25">
      <c r="A66" t="s">
        <v>1</v>
      </c>
      <c r="C66" s="2">
        <v>0</v>
      </c>
      <c r="E66"/>
      <c r="F66"/>
      <c r="H66" s="2">
        <v>0</v>
      </c>
      <c r="J66"/>
    </row>
    <row r="67" spans="1:10" x14ac:dyDescent="0.25">
      <c r="A67" t="s">
        <v>3</v>
      </c>
      <c r="C67" s="2">
        <v>350000</v>
      </c>
      <c r="H67" s="2">
        <v>350000</v>
      </c>
    </row>
    <row r="68" spans="1:10" x14ac:dyDescent="0.25">
      <c r="A68" t="s">
        <v>17</v>
      </c>
      <c r="C68" s="2">
        <v>0</v>
      </c>
      <c r="H68" s="2">
        <v>0</v>
      </c>
    </row>
    <row r="69" spans="1:10" x14ac:dyDescent="0.25">
      <c r="C69" s="9">
        <f>SUM(C59:C68)</f>
        <v>28289003</v>
      </c>
      <c r="H69" s="9">
        <f>SUM(H59:H68)</f>
        <v>33231230</v>
      </c>
    </row>
    <row r="73" spans="1:10" x14ac:dyDescent="0.25">
      <c r="A73" s="10" t="s">
        <v>21</v>
      </c>
    </row>
    <row r="74" spans="1:10" x14ac:dyDescent="0.25">
      <c r="A74" t="s">
        <v>16</v>
      </c>
      <c r="C74" s="2">
        <v>0</v>
      </c>
    </row>
    <row r="75" spans="1:10" x14ac:dyDescent="0.25">
      <c r="A75" t="s">
        <v>23</v>
      </c>
    </row>
    <row r="76" spans="1:10" x14ac:dyDescent="0.25">
      <c r="A76" t="s">
        <v>13</v>
      </c>
      <c r="C76" s="2">
        <v>0</v>
      </c>
    </row>
    <row r="77" spans="1:10" x14ac:dyDescent="0.25">
      <c r="A77" t="s">
        <v>4</v>
      </c>
      <c r="C77" s="2">
        <f>C46</f>
        <v>6498700.5140000004</v>
      </c>
      <c r="H77" s="2">
        <f>H46</f>
        <v>6530025.6075999998</v>
      </c>
    </row>
    <row r="78" spans="1:10" x14ac:dyDescent="0.25">
      <c r="A78" t="s">
        <v>17</v>
      </c>
      <c r="C78" s="2">
        <v>0</v>
      </c>
      <c r="H78" s="2">
        <v>0</v>
      </c>
    </row>
    <row r="79" spans="1:10" x14ac:dyDescent="0.25">
      <c r="A79" t="s">
        <v>0</v>
      </c>
      <c r="C79" s="2">
        <f>C6</f>
        <v>1309200</v>
      </c>
      <c r="H79" s="2">
        <f>H6</f>
        <v>1319280</v>
      </c>
    </row>
    <row r="80" spans="1:10" x14ac:dyDescent="0.25">
      <c r="A80" t="s">
        <v>14</v>
      </c>
      <c r="C80" s="2">
        <f>C16</f>
        <v>39666840.338</v>
      </c>
      <c r="H80" s="2">
        <f>H16</f>
        <v>42021968.747999996</v>
      </c>
    </row>
    <row r="81" spans="1:8" x14ac:dyDescent="0.25">
      <c r="A81" t="s">
        <v>1</v>
      </c>
      <c r="C81" s="2">
        <f>C11</f>
        <v>0</v>
      </c>
      <c r="H81" s="2">
        <f>H11</f>
        <v>0</v>
      </c>
    </row>
    <row r="82" spans="1:8" x14ac:dyDescent="0.25">
      <c r="A82" t="s">
        <v>3</v>
      </c>
      <c r="C82" s="2">
        <f>C36</f>
        <v>572775</v>
      </c>
      <c r="H82" s="2">
        <f>H36</f>
        <v>577185</v>
      </c>
    </row>
    <row r="83" spans="1:8" x14ac:dyDescent="0.25">
      <c r="A83" t="s">
        <v>17</v>
      </c>
      <c r="C83" s="2">
        <v>0</v>
      </c>
      <c r="H83" s="2">
        <v>0</v>
      </c>
    </row>
    <row r="84" spans="1:8" x14ac:dyDescent="0.25">
      <c r="C84" s="9">
        <f>SUM(C76:C83)</f>
        <v>48047515.851999998</v>
      </c>
      <c r="H84" s="9">
        <f>SUM(H76:H83)</f>
        <v>50448459.355599999</v>
      </c>
    </row>
    <row r="87" spans="1:8" x14ac:dyDescent="0.25">
      <c r="A87" s="10" t="s">
        <v>22</v>
      </c>
    </row>
    <row r="88" spans="1:8" x14ac:dyDescent="0.25">
      <c r="A88" t="s">
        <v>25</v>
      </c>
      <c r="C88" s="2">
        <v>1070921</v>
      </c>
      <c r="H88" s="2">
        <v>1070921</v>
      </c>
    </row>
    <row r="89" spans="1:8" x14ac:dyDescent="0.25">
      <c r="A89" t="s">
        <v>26</v>
      </c>
      <c r="C89" s="2">
        <v>2642188</v>
      </c>
      <c r="H89" s="2">
        <v>2639720</v>
      </c>
    </row>
    <row r="90" spans="1:8" x14ac:dyDescent="0.25">
      <c r="A90" t="s">
        <v>27</v>
      </c>
      <c r="C90" s="2">
        <v>243564</v>
      </c>
      <c r="H90" s="2">
        <v>243564</v>
      </c>
    </row>
    <row r="93" spans="1:8" x14ac:dyDescent="0.25">
      <c r="A93" s="10" t="s">
        <v>21</v>
      </c>
    </row>
    <row r="94" spans="1:8" x14ac:dyDescent="0.25">
      <c r="A94" t="s">
        <v>25</v>
      </c>
      <c r="B94" s="2">
        <v>1752564</v>
      </c>
      <c r="C94" s="2">
        <f>C88*(1+C$2)</f>
        <v>1752562.2164999999</v>
      </c>
      <c r="G94" s="2">
        <v>1766058</v>
      </c>
      <c r="H94" s="2">
        <f>H88*(1+H$2)</f>
        <v>1766055.8211000001</v>
      </c>
    </row>
    <row r="95" spans="1:8" x14ac:dyDescent="0.25">
      <c r="A95" t="s">
        <v>26</v>
      </c>
      <c r="C95" s="2">
        <f>C89*(1+C$2)</f>
        <v>4323940.6619999995</v>
      </c>
      <c r="H95" s="2">
        <f>H89*(1+H$2)</f>
        <v>4353162.2520000003</v>
      </c>
    </row>
    <row r="96" spans="1:8" x14ac:dyDescent="0.25">
      <c r="A96" t="s">
        <v>27</v>
      </c>
      <c r="C96" s="2">
        <f>C90*(1+C$2)</f>
        <v>398592.48599999998</v>
      </c>
      <c r="H96" s="2">
        <f>H90*(1+H$2)</f>
        <v>401661.39240000001</v>
      </c>
    </row>
  </sheetData>
  <mergeCells count="2">
    <mergeCell ref="B3:D3"/>
    <mergeCell ref="G3:I3"/>
  </mergeCells>
  <pageMargins left="0.7" right="0.7" top="0.75" bottom="0.75" header="0.3" footer="0.3"/>
  <pageSetup scale="71" orientation="portrait" r:id="rId1"/>
  <headerFooter>
    <oddHeader>&amp;C&amp;"-,Bold"&amp;14&amp;UCapital Labor Distribution Review</oddHeader>
    <oddFooter>&amp;L&amp;A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topLeftCell="A39" workbookViewId="0">
      <selection activeCell="B6" sqref="B6"/>
    </sheetView>
  </sheetViews>
  <sheetFormatPr defaultRowHeight="15" x14ac:dyDescent="0.25"/>
  <cols>
    <col min="1" max="1" width="26.140625" customWidth="1"/>
    <col min="2" max="3" width="11.7109375" style="2" customWidth="1"/>
    <col min="4" max="4" width="12.28515625" style="2" bestFit="1" customWidth="1"/>
    <col min="5" max="5" width="11.7109375" customWidth="1"/>
    <col min="6" max="6" width="5.42578125" customWidth="1"/>
    <col min="7" max="8" width="11.7109375" style="2" customWidth="1"/>
    <col min="9" max="9" width="12.28515625" style="2" bestFit="1" customWidth="1"/>
    <col min="10" max="10" width="11.7109375" customWidth="1"/>
  </cols>
  <sheetData>
    <row r="1" spans="1:10" x14ac:dyDescent="0.25">
      <c r="A1" t="s">
        <v>15</v>
      </c>
    </row>
    <row r="2" spans="1:10" x14ac:dyDescent="0.25">
      <c r="A2" t="s">
        <v>12</v>
      </c>
      <c r="C2" s="3">
        <v>0.63649999999999995</v>
      </c>
      <c r="H2" s="3">
        <v>0.64910000000000001</v>
      </c>
    </row>
    <row r="3" spans="1:10" x14ac:dyDescent="0.25">
      <c r="B3" s="11" t="s">
        <v>8</v>
      </c>
      <c r="C3" s="11"/>
      <c r="D3" s="11"/>
      <c r="G3" s="11" t="s">
        <v>9</v>
      </c>
      <c r="H3" s="11"/>
      <c r="I3" s="11"/>
    </row>
    <row r="4" spans="1:10" x14ac:dyDescent="0.25">
      <c r="B4" s="5" t="s">
        <v>5</v>
      </c>
      <c r="C4" s="5" t="s">
        <v>6</v>
      </c>
      <c r="D4" s="5" t="s">
        <v>7</v>
      </c>
      <c r="E4" s="1" t="s">
        <v>10</v>
      </c>
      <c r="G4" s="5" t="s">
        <v>5</v>
      </c>
      <c r="H4" s="5" t="s">
        <v>6</v>
      </c>
      <c r="I4" s="5" t="s">
        <v>7</v>
      </c>
      <c r="J4" s="1" t="s">
        <v>10</v>
      </c>
    </row>
    <row r="5" spans="1:10" x14ac:dyDescent="0.25">
      <c r="C5" s="5"/>
      <c r="D5" s="5"/>
      <c r="E5" s="1"/>
      <c r="H5" s="5"/>
      <c r="I5" s="5"/>
      <c r="J5" s="1"/>
    </row>
    <row r="6" spans="1:10" x14ac:dyDescent="0.25">
      <c r="A6" s="7" t="s">
        <v>0</v>
      </c>
      <c r="B6" s="2">
        <v>1729637</v>
      </c>
      <c r="C6" s="2">
        <v>1309200</v>
      </c>
      <c r="D6" s="2">
        <f>B6-C6</f>
        <v>420437</v>
      </c>
      <c r="E6" s="3">
        <f>D6/C6</f>
        <v>0.32114039107852121</v>
      </c>
      <c r="F6" s="2"/>
      <c r="G6" s="2">
        <v>2164901</v>
      </c>
      <c r="H6" s="2">
        <v>1319280</v>
      </c>
      <c r="I6" s="2">
        <f>G6-H6</f>
        <v>845621</v>
      </c>
      <c r="J6" s="3">
        <f>I6/H6</f>
        <v>0.64097159056455033</v>
      </c>
    </row>
    <row r="7" spans="1:10" x14ac:dyDescent="0.25">
      <c r="A7" s="8" t="s">
        <v>11</v>
      </c>
      <c r="B7" s="2">
        <f>B6/(1+C$2)</f>
        <v>1056912.3128628172</v>
      </c>
      <c r="C7" s="2">
        <f>C6/(1+C$2)</f>
        <v>800000.00000000012</v>
      </c>
      <c r="D7" s="2">
        <f>B7-C7</f>
        <v>256912.31286281708</v>
      </c>
      <c r="E7" s="3">
        <f>D7/C7</f>
        <v>0.32114039107852133</v>
      </c>
      <c r="F7" s="2"/>
      <c r="G7" s="2">
        <f>G6/(1+H$2)</f>
        <v>1312777.2724516403</v>
      </c>
      <c r="H7" s="2">
        <f>H6/(1+H$2)</f>
        <v>800000</v>
      </c>
      <c r="I7" s="2">
        <f>G7-H7</f>
        <v>512777.27245164034</v>
      </c>
      <c r="J7" s="3">
        <f>I7/H7</f>
        <v>0.64097159056455044</v>
      </c>
    </row>
    <row r="8" spans="1:10" x14ac:dyDescent="0.25">
      <c r="A8" s="7"/>
      <c r="C8" s="6">
        <f>C64-C7</f>
        <v>0</v>
      </c>
      <c r="D8" s="2">
        <f>B8-C8</f>
        <v>0</v>
      </c>
      <c r="E8" s="3" t="e">
        <f>D8/C8</f>
        <v>#DIV/0!</v>
      </c>
      <c r="F8" s="2"/>
      <c r="H8" s="6">
        <f>H64-H7</f>
        <v>0</v>
      </c>
      <c r="I8" s="2">
        <f>G8-H8</f>
        <v>0</v>
      </c>
      <c r="J8" s="3" t="e">
        <f>I8/H8</f>
        <v>#DIV/0!</v>
      </c>
    </row>
    <row r="9" spans="1:10" x14ac:dyDescent="0.25">
      <c r="A9" s="7"/>
      <c r="E9" s="3"/>
      <c r="F9" s="2"/>
      <c r="H9" s="4"/>
      <c r="J9" s="3"/>
    </row>
    <row r="10" spans="1:10" x14ac:dyDescent="0.25">
      <c r="A10" s="7"/>
      <c r="E10" s="3"/>
      <c r="F10" s="2"/>
      <c r="J10" s="3"/>
    </row>
    <row r="11" spans="1:10" x14ac:dyDescent="0.25">
      <c r="A11" s="7" t="s">
        <v>1</v>
      </c>
      <c r="B11" s="2">
        <v>65356</v>
      </c>
      <c r="C11" s="2">
        <v>0</v>
      </c>
      <c r="D11" s="2">
        <f>B11-C11</f>
        <v>65356</v>
      </c>
      <c r="E11" s="3" t="e">
        <f>D11/C11</f>
        <v>#DIV/0!</v>
      </c>
      <c r="F11" s="2"/>
      <c r="G11" s="2">
        <v>65356</v>
      </c>
      <c r="H11" s="2">
        <v>0</v>
      </c>
      <c r="I11" s="2">
        <f>G11-H11</f>
        <v>65356</v>
      </c>
      <c r="J11" s="3" t="e">
        <f>I11/H11</f>
        <v>#DIV/0!</v>
      </c>
    </row>
    <row r="12" spans="1:10" x14ac:dyDescent="0.25">
      <c r="A12" s="8" t="s">
        <v>11</v>
      </c>
      <c r="B12" s="2">
        <f>B11/(1+C$2)</f>
        <v>39936.449740299424</v>
      </c>
      <c r="C12" s="2">
        <f>C11/(1+C$2)</f>
        <v>0</v>
      </c>
      <c r="D12" s="2">
        <f>B12-C12</f>
        <v>39936.449740299424</v>
      </c>
      <c r="E12" s="3" t="e">
        <f>D12/C12</f>
        <v>#DIV/0!</v>
      </c>
      <c r="F12" s="2"/>
      <c r="G12" s="2">
        <f>G11/(1+H$2)</f>
        <v>39631.314050087924</v>
      </c>
      <c r="H12" s="2">
        <f>H11/(1+H$2)</f>
        <v>0</v>
      </c>
      <c r="I12" s="2">
        <f>G12-H12</f>
        <v>39631.314050087924</v>
      </c>
      <c r="J12" s="3" t="e">
        <f>I12/H12</f>
        <v>#DIV/0!</v>
      </c>
    </row>
    <row r="13" spans="1:10" x14ac:dyDescent="0.25">
      <c r="A13" s="8"/>
      <c r="C13" s="6">
        <f>C66-C12</f>
        <v>0</v>
      </c>
      <c r="E13" s="3"/>
      <c r="F13" s="2"/>
      <c r="H13" s="6">
        <f>H66-H12</f>
        <v>0</v>
      </c>
      <c r="J13" s="3"/>
    </row>
    <row r="14" spans="1:10" x14ac:dyDescent="0.25">
      <c r="A14" s="7"/>
      <c r="E14" s="3"/>
      <c r="F14" s="2"/>
      <c r="J14" s="3"/>
    </row>
    <row r="15" spans="1:10" x14ac:dyDescent="0.25">
      <c r="A15" s="7"/>
      <c r="E15" s="3"/>
      <c r="F15" s="2"/>
      <c r="J15" s="3"/>
    </row>
    <row r="16" spans="1:10" x14ac:dyDescent="0.25">
      <c r="A16" s="7" t="s">
        <v>2</v>
      </c>
      <c r="B16" s="2">
        <v>37037377</v>
      </c>
      <c r="C16" s="2">
        <v>43990781</v>
      </c>
      <c r="D16" s="2">
        <f>B16-C16</f>
        <v>-6953404</v>
      </c>
      <c r="E16" s="3">
        <f>D16/C16</f>
        <v>-0.15806502730651678</v>
      </c>
      <c r="F16" s="2"/>
      <c r="G16" s="2">
        <v>34306500</v>
      </c>
      <c r="H16" s="2">
        <v>46375131</v>
      </c>
      <c r="I16" s="2">
        <f>G16-H16</f>
        <v>-12068631</v>
      </c>
      <c r="J16" s="3">
        <f>I16/H16</f>
        <v>-0.26023928643996713</v>
      </c>
    </row>
    <row r="17" spans="1:10" x14ac:dyDescent="0.25">
      <c r="A17" s="8" t="s">
        <v>11</v>
      </c>
      <c r="B17" s="2">
        <f>B16/(1+C$2)</f>
        <v>22632066.605560649</v>
      </c>
      <c r="C17" s="2">
        <f>C16/(1+C$2)</f>
        <v>26881014.970974643</v>
      </c>
      <c r="D17" s="2">
        <f>B17-C17</f>
        <v>-4248948.3654139936</v>
      </c>
      <c r="E17" s="3">
        <f>D17/C17</f>
        <v>-0.15806502730651678</v>
      </c>
      <c r="F17" s="2"/>
      <c r="G17" s="2">
        <f>G16/(1+H$2)</f>
        <v>20803165.362925231</v>
      </c>
      <c r="H17" s="2">
        <f>H16/(1+H$2)</f>
        <v>28121478.988539204</v>
      </c>
      <c r="I17" s="2">
        <f>G17-H17</f>
        <v>-7318313.6256139725</v>
      </c>
      <c r="J17" s="3">
        <f>I17/H17</f>
        <v>-0.26023928643996719</v>
      </c>
    </row>
    <row r="18" spans="1:10" x14ac:dyDescent="0.25">
      <c r="A18" s="7"/>
      <c r="C18" s="6">
        <f>C65-C17</f>
        <v>2.9025357216596603E-2</v>
      </c>
      <c r="D18" s="2">
        <f>B18-C18</f>
        <v>-2.9025357216596603E-2</v>
      </c>
      <c r="E18" s="3">
        <f>D18/C18</f>
        <v>-1</v>
      </c>
      <c r="F18" s="2"/>
      <c r="G18" s="2">
        <f>G15/1.6582</f>
        <v>0</v>
      </c>
      <c r="H18" s="6">
        <f>H65-H17</f>
        <v>1.1460795998573303E-2</v>
      </c>
      <c r="I18" s="2">
        <f>G18-H18</f>
        <v>-1.1460795998573303E-2</v>
      </c>
      <c r="J18" s="3">
        <f>I18/H18</f>
        <v>-1</v>
      </c>
    </row>
    <row r="19" spans="1:10" x14ac:dyDescent="0.25">
      <c r="A19" s="7"/>
      <c r="E19" s="3"/>
      <c r="F19" s="2"/>
      <c r="H19" s="4"/>
      <c r="J19" s="3"/>
    </row>
    <row r="20" spans="1:10" x14ac:dyDescent="0.25">
      <c r="A20" s="7"/>
      <c r="E20" s="3"/>
      <c r="F20" s="2"/>
      <c r="H20" s="4"/>
      <c r="J20" s="3"/>
    </row>
    <row r="21" spans="1:10" x14ac:dyDescent="0.25">
      <c r="A21" s="7" t="s">
        <v>13</v>
      </c>
      <c r="B21" s="2">
        <v>0</v>
      </c>
      <c r="C21" s="2">
        <v>0</v>
      </c>
      <c r="D21" s="2">
        <f>B21-C21</f>
        <v>0</v>
      </c>
      <c r="E21" s="3" t="e">
        <f>D21/C21</f>
        <v>#DIV/0!</v>
      </c>
      <c r="F21" s="2"/>
      <c r="G21" s="2">
        <v>0</v>
      </c>
      <c r="H21" s="2">
        <v>0</v>
      </c>
      <c r="I21" s="2">
        <f>G21-H21</f>
        <v>0</v>
      </c>
      <c r="J21" s="3" t="e">
        <f>I21/H21</f>
        <v>#DIV/0!</v>
      </c>
    </row>
    <row r="22" spans="1:10" x14ac:dyDescent="0.25">
      <c r="A22" s="8" t="s">
        <v>11</v>
      </c>
      <c r="B22" s="2">
        <f>B21/(1+C$2)</f>
        <v>0</v>
      </c>
      <c r="C22" s="2">
        <v>0</v>
      </c>
      <c r="D22" s="2">
        <f>B22-C22</f>
        <v>0</v>
      </c>
      <c r="E22" s="3" t="e">
        <f>D22/C22</f>
        <v>#DIV/0!</v>
      </c>
      <c r="F22" s="2"/>
      <c r="G22" s="2">
        <f>G21/(1+H$2)</f>
        <v>0</v>
      </c>
      <c r="H22" s="2">
        <v>0</v>
      </c>
      <c r="I22" s="2">
        <f>G22-H22</f>
        <v>0</v>
      </c>
      <c r="J22" s="3" t="e">
        <f>I22/H22</f>
        <v>#DIV/0!</v>
      </c>
    </row>
    <row r="23" spans="1:10" x14ac:dyDescent="0.25">
      <c r="A23" s="7"/>
      <c r="C23" s="6">
        <f>C61-C22</f>
        <v>0</v>
      </c>
      <c r="D23" s="2">
        <f>B23-C23</f>
        <v>0</v>
      </c>
      <c r="E23" s="3" t="e">
        <f>D23/C23</f>
        <v>#DIV/0!</v>
      </c>
      <c r="F23" s="2"/>
      <c r="H23" s="6">
        <f>H61-H22</f>
        <v>0</v>
      </c>
      <c r="I23" s="2">
        <f>G23-H23</f>
        <v>0</v>
      </c>
      <c r="J23" s="3" t="e">
        <f>I23/H23</f>
        <v>#DIV/0!</v>
      </c>
    </row>
    <row r="24" spans="1:10" x14ac:dyDescent="0.25">
      <c r="A24" s="7"/>
      <c r="E24" s="3"/>
      <c r="F24" s="2"/>
      <c r="J24" s="3"/>
    </row>
    <row r="25" spans="1:10" x14ac:dyDescent="0.25">
      <c r="A25" s="7"/>
      <c r="E25" s="3"/>
      <c r="F25" s="2"/>
      <c r="J25" s="3"/>
    </row>
    <row r="26" spans="1:10" x14ac:dyDescent="0.25">
      <c r="A26" s="7" t="s">
        <v>19</v>
      </c>
      <c r="B26" s="2">
        <v>28730</v>
      </c>
      <c r="C26" s="2">
        <v>0</v>
      </c>
      <c r="D26" s="2">
        <f>B26-C26</f>
        <v>28730</v>
      </c>
      <c r="E26" s="3" t="e">
        <f>D26/C26</f>
        <v>#DIV/0!</v>
      </c>
      <c r="F26" s="2"/>
      <c r="G26" s="2">
        <v>27576</v>
      </c>
      <c r="H26" s="2">
        <v>0</v>
      </c>
      <c r="I26" s="2">
        <f>G26-H26</f>
        <v>27576</v>
      </c>
      <c r="J26" s="3" t="e">
        <f>I26/H26</f>
        <v>#DIV/0!</v>
      </c>
    </row>
    <row r="27" spans="1:10" x14ac:dyDescent="0.25">
      <c r="A27" s="8" t="s">
        <v>11</v>
      </c>
      <c r="B27" s="2">
        <f>B26/(1+C$2)</f>
        <v>17555.759242285367</v>
      </c>
      <c r="C27" s="2">
        <v>0</v>
      </c>
      <c r="D27" s="2">
        <f>B27-C27</f>
        <v>17555.759242285367</v>
      </c>
      <c r="E27" s="3" t="e">
        <f>D27/C27</f>
        <v>#DIV/0!</v>
      </c>
      <c r="F27" s="2"/>
      <c r="G27" s="2">
        <v>0</v>
      </c>
      <c r="H27" s="2">
        <v>0</v>
      </c>
      <c r="I27" s="2">
        <f>G27-H27</f>
        <v>0</v>
      </c>
      <c r="J27" s="3" t="e">
        <f>I27/H27</f>
        <v>#DIV/0!</v>
      </c>
    </row>
    <row r="28" spans="1:10" x14ac:dyDescent="0.25">
      <c r="A28" s="7"/>
      <c r="C28" s="6">
        <f>C50-C27</f>
        <v>0</v>
      </c>
      <c r="D28" s="2">
        <f>B28-C28</f>
        <v>0</v>
      </c>
      <c r="E28" s="3" t="e">
        <f>D28/C28</f>
        <v>#DIV/0!</v>
      </c>
      <c r="F28" s="2"/>
      <c r="H28" s="6">
        <f>H50-H27</f>
        <v>0</v>
      </c>
      <c r="I28" s="2">
        <f>G28-H28</f>
        <v>0</v>
      </c>
      <c r="J28" s="3" t="e">
        <f>I28/H28</f>
        <v>#DIV/0!</v>
      </c>
    </row>
    <row r="29" spans="1:10" x14ac:dyDescent="0.25">
      <c r="A29" s="7"/>
      <c r="E29" s="3"/>
      <c r="F29" s="2"/>
      <c r="H29" s="4"/>
      <c r="J29" s="3"/>
    </row>
    <row r="30" spans="1:10" x14ac:dyDescent="0.25">
      <c r="A30" s="7"/>
      <c r="E30" s="3"/>
      <c r="F30" s="2"/>
      <c r="H30" s="4"/>
      <c r="J30" s="3"/>
    </row>
    <row r="31" spans="1:10" x14ac:dyDescent="0.25">
      <c r="A31" s="7" t="s">
        <v>16</v>
      </c>
      <c r="B31" s="2">
        <v>0</v>
      </c>
      <c r="C31" s="2">
        <v>0</v>
      </c>
      <c r="D31" s="2">
        <f t="shared" ref="D31" si="0">B31-C31</f>
        <v>0</v>
      </c>
      <c r="E31" s="3" t="e">
        <f t="shared" ref="E31" si="1">D31/C31</f>
        <v>#DIV/0!</v>
      </c>
      <c r="F31" s="2"/>
      <c r="G31" s="2">
        <v>0</v>
      </c>
      <c r="H31" s="2">
        <v>0</v>
      </c>
      <c r="I31" s="2">
        <f t="shared" ref="I31" si="2">G31-H31</f>
        <v>0</v>
      </c>
      <c r="J31" s="3" t="e">
        <f t="shared" ref="J31" si="3">I31/H31</f>
        <v>#DIV/0!</v>
      </c>
    </row>
    <row r="32" spans="1:10" x14ac:dyDescent="0.25">
      <c r="A32" s="8" t="s">
        <v>11</v>
      </c>
      <c r="B32" s="2">
        <f>B31/(1+C$2)</f>
        <v>0</v>
      </c>
      <c r="C32" s="2">
        <f>C31/(1+C$2)</f>
        <v>0</v>
      </c>
      <c r="D32" s="2">
        <f>B32-C32</f>
        <v>0</v>
      </c>
      <c r="E32" s="3" t="e">
        <f>D32/C32</f>
        <v>#DIV/0!</v>
      </c>
      <c r="F32" s="2"/>
      <c r="G32" s="2">
        <f>G31/(1+H$2)</f>
        <v>0</v>
      </c>
      <c r="H32" s="2">
        <f>H31/(1+H$2)</f>
        <v>0</v>
      </c>
      <c r="I32" s="2">
        <f>G32-H32</f>
        <v>0</v>
      </c>
      <c r="J32" s="3" t="e">
        <f>I32/H32</f>
        <v>#DIV/0!</v>
      </c>
    </row>
    <row r="33" spans="1:10" x14ac:dyDescent="0.25">
      <c r="A33" s="7"/>
      <c r="C33" s="2">
        <f>C59-C32</f>
        <v>0</v>
      </c>
      <c r="E33" s="3"/>
      <c r="F33" s="2"/>
      <c r="H33" s="2">
        <f>H59-H32</f>
        <v>0</v>
      </c>
      <c r="J33" s="3"/>
    </row>
    <row r="34" spans="1:10" x14ac:dyDescent="0.25">
      <c r="A34" s="7"/>
      <c r="E34" s="3"/>
      <c r="F34" s="2"/>
      <c r="J34" s="3"/>
    </row>
    <row r="35" spans="1:10" x14ac:dyDescent="0.25">
      <c r="A35" s="7"/>
      <c r="E35" s="3"/>
      <c r="F35" s="2"/>
      <c r="J35" s="3"/>
    </row>
    <row r="36" spans="1:10" x14ac:dyDescent="0.25">
      <c r="A36" s="7" t="s">
        <v>3</v>
      </c>
      <c r="B36" s="2">
        <v>115996</v>
      </c>
      <c r="C36" s="2">
        <v>572775</v>
      </c>
      <c r="D36" s="2">
        <f t="shared" ref="D36:D46" si="4">B36-C36</f>
        <v>-456779</v>
      </c>
      <c r="E36" s="3">
        <f t="shared" ref="E36:E46" si="5">D36/C36</f>
        <v>-0.79748417790580939</v>
      </c>
      <c r="F36" s="2"/>
      <c r="G36" s="2">
        <v>115996</v>
      </c>
      <c r="H36" s="2">
        <v>577185</v>
      </c>
      <c r="I36" s="2">
        <f t="shared" ref="I36:I46" si="6">G36-H36</f>
        <v>-461189</v>
      </c>
      <c r="J36" s="3">
        <f t="shared" ref="J36:J46" si="7">I36/H36</f>
        <v>-0.79903150636277798</v>
      </c>
    </row>
    <row r="37" spans="1:10" x14ac:dyDescent="0.25">
      <c r="A37" s="8" t="s">
        <v>11</v>
      </c>
      <c r="B37" s="2">
        <f>B36/(1+C$2)</f>
        <v>70880.53773296671</v>
      </c>
      <c r="C37" s="2">
        <f>C36/(1+C$2)</f>
        <v>350000.00000000006</v>
      </c>
      <c r="D37" s="2">
        <f>B37-C37</f>
        <v>-279119.46226703335</v>
      </c>
      <c r="E37" s="3">
        <f>D37/C37</f>
        <v>-0.79748417790580939</v>
      </c>
      <c r="F37" s="2"/>
      <c r="G37" s="2">
        <f>G36/(1+H$2)</f>
        <v>70338.972773027708</v>
      </c>
      <c r="H37" s="2">
        <f>H36/(1+H$2)</f>
        <v>350000</v>
      </c>
      <c r="I37" s="2">
        <f>G37-H37</f>
        <v>-279661.02722697228</v>
      </c>
      <c r="J37" s="3">
        <f>I37/H37</f>
        <v>-0.79903150636277798</v>
      </c>
    </row>
    <row r="38" spans="1:10" x14ac:dyDescent="0.25">
      <c r="A38" s="7"/>
      <c r="C38" s="6">
        <f>C67-C37</f>
        <v>0</v>
      </c>
      <c r="E38" s="3"/>
      <c r="F38" s="2"/>
      <c r="H38" s="6">
        <f>H67-H37</f>
        <v>0</v>
      </c>
      <c r="J38" s="3"/>
    </row>
    <row r="39" spans="1:10" x14ac:dyDescent="0.25">
      <c r="A39" s="7"/>
      <c r="E39" s="3"/>
      <c r="F39" s="2"/>
      <c r="J39" s="3"/>
    </row>
    <row r="40" spans="1:10" x14ac:dyDescent="0.25">
      <c r="A40" s="7"/>
      <c r="E40" s="3"/>
      <c r="F40" s="2"/>
      <c r="J40" s="3"/>
    </row>
    <row r="41" spans="1:10" x14ac:dyDescent="0.25">
      <c r="A41" s="7" t="s">
        <v>17</v>
      </c>
      <c r="B41" s="2">
        <v>32272</v>
      </c>
      <c r="C41" s="2">
        <v>0</v>
      </c>
      <c r="D41" s="2">
        <f t="shared" ref="D41" si="8">B41-C41</f>
        <v>32272</v>
      </c>
      <c r="E41" s="3" t="e">
        <f t="shared" ref="E41" si="9">D41/C41</f>
        <v>#DIV/0!</v>
      </c>
      <c r="F41" s="2"/>
      <c r="G41" s="2">
        <v>32272</v>
      </c>
      <c r="H41" s="2">
        <v>0</v>
      </c>
      <c r="I41" s="2">
        <f t="shared" ref="I41" si="10">G41-H41</f>
        <v>32272</v>
      </c>
      <c r="J41" s="3" t="e">
        <f t="shared" ref="J41" si="11">I41/H41</f>
        <v>#DIV/0!</v>
      </c>
    </row>
    <row r="42" spans="1:10" x14ac:dyDescent="0.25">
      <c r="A42" s="8" t="s">
        <v>11</v>
      </c>
      <c r="B42" s="2">
        <f>B41/(1+C$2)</f>
        <v>19720.134433241677</v>
      </c>
      <c r="C42" s="2">
        <f>C41/(1+C$2)</f>
        <v>0</v>
      </c>
      <c r="D42" s="2">
        <f>B42-C42</f>
        <v>19720.134433241677</v>
      </c>
      <c r="E42" s="3" t="e">
        <f>D42/C42</f>
        <v>#DIV/0!</v>
      </c>
      <c r="F42" s="2"/>
      <c r="G42" s="2">
        <f>G41/(1+H$2)</f>
        <v>19569.462130859258</v>
      </c>
      <c r="H42" s="2">
        <f>H41/(1+H$2)</f>
        <v>0</v>
      </c>
      <c r="I42" s="2">
        <f>G42-H42</f>
        <v>19569.462130859258</v>
      </c>
      <c r="J42" s="3" t="e">
        <f>I42/H42</f>
        <v>#DIV/0!</v>
      </c>
    </row>
    <row r="43" spans="1:10" x14ac:dyDescent="0.25">
      <c r="A43" s="7"/>
      <c r="C43" s="6">
        <f>C55-C42</f>
        <v>0</v>
      </c>
      <c r="E43" s="2"/>
      <c r="F43" s="2"/>
      <c r="H43" s="6">
        <f>H55-H42</f>
        <v>0</v>
      </c>
    </row>
    <row r="44" spans="1:10" x14ac:dyDescent="0.25">
      <c r="A44" s="7"/>
      <c r="E44" s="3"/>
      <c r="F44" s="2"/>
      <c r="J44" s="3"/>
    </row>
    <row r="45" spans="1:10" x14ac:dyDescent="0.25">
      <c r="A45" s="7"/>
      <c r="E45" s="3"/>
      <c r="F45" s="2"/>
      <c r="J45" s="3"/>
    </row>
    <row r="46" spans="1:10" x14ac:dyDescent="0.25">
      <c r="A46" s="7" t="s">
        <v>4</v>
      </c>
      <c r="B46" s="2">
        <v>6500314</v>
      </c>
      <c r="C46" s="2">
        <v>6897293</v>
      </c>
      <c r="D46" s="2">
        <f t="shared" si="4"/>
        <v>-396979</v>
      </c>
      <c r="E46" s="3">
        <f t="shared" si="5"/>
        <v>-5.7555768618210074E-2</v>
      </c>
      <c r="F46" s="2"/>
      <c r="G46" s="2">
        <v>6554098</v>
      </c>
      <c r="H46" s="2">
        <v>6931687</v>
      </c>
      <c r="I46" s="2">
        <f t="shared" si="6"/>
        <v>-377589</v>
      </c>
      <c r="J46" s="3">
        <f t="shared" si="7"/>
        <v>-5.4472886614759151E-2</v>
      </c>
    </row>
    <row r="47" spans="1:10" x14ac:dyDescent="0.25">
      <c r="A47" s="8" t="s">
        <v>11</v>
      </c>
      <c r="B47" s="2">
        <f>B46/(1+C$2)</f>
        <v>3972083.1041857628</v>
      </c>
      <c r="C47" s="2">
        <f>C46/(1+C$2)</f>
        <v>4214661.1671249624</v>
      </c>
      <c r="D47" s="2">
        <f>B47-C47</f>
        <v>-242578.06293919962</v>
      </c>
      <c r="E47" s="3">
        <f>D47/C47</f>
        <v>-5.7555768618210087E-2</v>
      </c>
      <c r="F47" s="2"/>
      <c r="G47" s="2">
        <f>G46/(1+H$2)</f>
        <v>3974348.4324783217</v>
      </c>
      <c r="H47" s="2">
        <f>H46/(1+H$2)</f>
        <v>4203315.1415923834</v>
      </c>
      <c r="I47" s="2">
        <f>G47-H47</f>
        <v>-228966.70911406167</v>
      </c>
      <c r="J47" s="3">
        <f>I47/H47</f>
        <v>-5.447288661475902E-2</v>
      </c>
    </row>
    <row r="48" spans="1:10" x14ac:dyDescent="0.25">
      <c r="A48" s="7"/>
      <c r="C48" s="6">
        <f>C62-C47</f>
        <v>-0.16712496243417263</v>
      </c>
      <c r="E48" s="2"/>
      <c r="F48" s="2"/>
      <c r="H48" s="6">
        <f>H62-H47</f>
        <v>-0.14159238338470459</v>
      </c>
    </row>
    <row r="49" spans="1:10" x14ac:dyDescent="0.25">
      <c r="A49" s="7"/>
    </row>
    <row r="50" spans="1:10" x14ac:dyDescent="0.25">
      <c r="A50" s="7"/>
    </row>
    <row r="51" spans="1:10" x14ac:dyDescent="0.25">
      <c r="A51" s="7" t="s">
        <v>20</v>
      </c>
      <c r="B51" s="2">
        <f>B6+B11+B16+B26+B21+B31+B36+B41+B46</f>
        <v>45509682</v>
      </c>
      <c r="C51" s="2">
        <f>C6+C11+C16+C26+C21+C31+C36+C41+C46</f>
        <v>52770049</v>
      </c>
      <c r="D51" s="2">
        <f t="shared" ref="D51" si="12">B51-C51</f>
        <v>-7260367</v>
      </c>
      <c r="E51" s="3">
        <f t="shared" ref="E51" si="13">D51/C51</f>
        <v>-0.13758499636792074</v>
      </c>
      <c r="G51" s="2">
        <f>G6+G11+G16+G26+G21+G31+G36+G41+G46</f>
        <v>43266699</v>
      </c>
      <c r="H51" s="2">
        <f>H6+H11+H16+H26+H21+H31+H36+H41+H46</f>
        <v>55203283</v>
      </c>
      <c r="I51" s="2">
        <f t="shared" ref="I51" si="14">G51-H51</f>
        <v>-11936584</v>
      </c>
      <c r="J51" s="3">
        <f t="shared" ref="J51" si="15">I51/H51</f>
        <v>-0.21622960359078644</v>
      </c>
    </row>
    <row r="52" spans="1:10" x14ac:dyDescent="0.25">
      <c r="A52" s="7" t="s">
        <v>24</v>
      </c>
      <c r="B52" s="2">
        <f>B7+B12+B17+B27+B22+B32+B37+B42+B47</f>
        <v>27809154.903758023</v>
      </c>
      <c r="C52" s="2">
        <f>C7+C12+C17+C27+C22+C32+C37+C42+C47</f>
        <v>32245676.138099603</v>
      </c>
      <c r="D52" s="2">
        <f>B52-C52</f>
        <v>-4436521.2343415804</v>
      </c>
      <c r="E52" s="3">
        <f>D52/C52</f>
        <v>-0.13758499636792068</v>
      </c>
      <c r="G52" s="2">
        <f>G7+G12+G17+G27+G22+G32+G37+G42+G47</f>
        <v>26219830.81680917</v>
      </c>
      <c r="H52" s="2">
        <f>H7+H12+H17+H27+H22+H32+H37+H42+H47</f>
        <v>33474794.130131587</v>
      </c>
      <c r="I52" s="2">
        <f>G52-H52</f>
        <v>-7254963.3133224174</v>
      </c>
      <c r="J52" s="3">
        <f>I52/H52</f>
        <v>-0.21672913909848437</v>
      </c>
    </row>
    <row r="53" spans="1:10" x14ac:dyDescent="0.25">
      <c r="A53" s="7"/>
      <c r="C53" s="2">
        <f>C69</f>
        <v>32245676</v>
      </c>
      <c r="H53" s="2">
        <f>H69</f>
        <v>33474794</v>
      </c>
    </row>
    <row r="54" spans="1:10" x14ac:dyDescent="0.25">
      <c r="A54" s="7"/>
      <c r="C54" s="2">
        <f>C52-C53</f>
        <v>0.13809960335493088</v>
      </c>
    </row>
    <row r="55" spans="1:10" x14ac:dyDescent="0.25">
      <c r="A55" s="7"/>
    </row>
    <row r="57" spans="1:10" s="2" customFormat="1" x14ac:dyDescent="0.25">
      <c r="A57" t="s">
        <v>18</v>
      </c>
      <c r="E57"/>
      <c r="F57"/>
      <c r="J57"/>
    </row>
    <row r="58" spans="1:10" x14ac:dyDescent="0.25">
      <c r="A58" s="10" t="s">
        <v>22</v>
      </c>
    </row>
    <row r="59" spans="1:10" s="2" customFormat="1" x14ac:dyDescent="0.25">
      <c r="A59" t="s">
        <v>16</v>
      </c>
      <c r="C59" s="2">
        <v>0</v>
      </c>
      <c r="E59"/>
      <c r="F59"/>
      <c r="H59" s="2">
        <v>0</v>
      </c>
      <c r="J59"/>
    </row>
    <row r="60" spans="1:10" s="2" customFormat="1" x14ac:dyDescent="0.25">
      <c r="A60" t="s">
        <v>23</v>
      </c>
      <c r="C60" s="2">
        <v>0</v>
      </c>
      <c r="E60"/>
      <c r="F60"/>
      <c r="H60" s="2">
        <v>0</v>
      </c>
      <c r="J60"/>
    </row>
    <row r="61" spans="1:10" s="2" customFormat="1" x14ac:dyDescent="0.25">
      <c r="A61" t="s">
        <v>13</v>
      </c>
      <c r="C61" s="2">
        <v>0</v>
      </c>
      <c r="E61"/>
      <c r="F61"/>
      <c r="H61" s="2">
        <v>0</v>
      </c>
      <c r="J61"/>
    </row>
    <row r="62" spans="1:10" s="2" customFormat="1" x14ac:dyDescent="0.25">
      <c r="A62" t="s">
        <v>4</v>
      </c>
      <c r="C62" s="2">
        <f>3971097+243564</f>
        <v>4214661</v>
      </c>
      <c r="E62"/>
      <c r="F62"/>
      <c r="H62" s="2">
        <f>3959751+243564</f>
        <v>4203315</v>
      </c>
      <c r="J62"/>
    </row>
    <row r="63" spans="1:10" s="2" customFormat="1" x14ac:dyDescent="0.25">
      <c r="A63" t="s">
        <v>17</v>
      </c>
      <c r="C63" s="2">
        <v>0</v>
      </c>
      <c r="E63"/>
      <c r="F63"/>
      <c r="H63" s="2">
        <v>0</v>
      </c>
      <c r="J63"/>
    </row>
    <row r="64" spans="1:10" s="2" customFormat="1" x14ac:dyDescent="0.25">
      <c r="A64" t="s">
        <v>0</v>
      </c>
      <c r="C64" s="2">
        <v>800000</v>
      </c>
      <c r="E64"/>
      <c r="F64"/>
      <c r="H64" s="2">
        <v>800000</v>
      </c>
      <c r="J64"/>
    </row>
    <row r="65" spans="1:10" s="2" customFormat="1" x14ac:dyDescent="0.25">
      <c r="A65" t="s">
        <v>14</v>
      </c>
      <c r="C65" s="2">
        <v>26881015</v>
      </c>
      <c r="E65"/>
      <c r="F65"/>
      <c r="H65" s="2">
        <v>28121479</v>
      </c>
      <c r="J65"/>
    </row>
    <row r="66" spans="1:10" s="2" customFormat="1" x14ac:dyDescent="0.25">
      <c r="A66" t="s">
        <v>1</v>
      </c>
      <c r="C66" s="2">
        <v>0</v>
      </c>
      <c r="E66"/>
      <c r="F66"/>
      <c r="H66" s="2">
        <v>0</v>
      </c>
      <c r="J66"/>
    </row>
    <row r="67" spans="1:10" x14ac:dyDescent="0.25">
      <c r="A67" t="s">
        <v>3</v>
      </c>
      <c r="C67" s="2">
        <v>350000</v>
      </c>
      <c r="H67" s="2">
        <v>350000</v>
      </c>
    </row>
    <row r="68" spans="1:10" x14ac:dyDescent="0.25">
      <c r="A68" t="s">
        <v>17</v>
      </c>
      <c r="C68" s="2">
        <v>0</v>
      </c>
      <c r="H68" s="2">
        <v>0</v>
      </c>
    </row>
    <row r="69" spans="1:10" x14ac:dyDescent="0.25">
      <c r="C69" s="9">
        <f>SUM(C59:C68)</f>
        <v>32245676</v>
      </c>
      <c r="H69" s="9">
        <f>SUM(H59:H68)</f>
        <v>33474794</v>
      </c>
    </row>
    <row r="73" spans="1:10" x14ac:dyDescent="0.25">
      <c r="A73" s="10" t="s">
        <v>21</v>
      </c>
    </row>
    <row r="74" spans="1:10" x14ac:dyDescent="0.25">
      <c r="A74" t="s">
        <v>16</v>
      </c>
      <c r="C74" s="2">
        <v>0</v>
      </c>
    </row>
    <row r="75" spans="1:10" x14ac:dyDescent="0.25">
      <c r="A75" t="s">
        <v>23</v>
      </c>
    </row>
    <row r="76" spans="1:10" x14ac:dyDescent="0.25">
      <c r="A76" t="s">
        <v>13</v>
      </c>
      <c r="C76" s="2">
        <v>0</v>
      </c>
    </row>
    <row r="77" spans="1:10" x14ac:dyDescent="0.25">
      <c r="A77" t="s">
        <v>4</v>
      </c>
      <c r="C77" s="2">
        <f>C46</f>
        <v>6897293</v>
      </c>
    </row>
    <row r="78" spans="1:10" x14ac:dyDescent="0.25">
      <c r="A78" t="s">
        <v>17</v>
      </c>
      <c r="C78" s="2">
        <v>0</v>
      </c>
    </row>
    <row r="79" spans="1:10" x14ac:dyDescent="0.25">
      <c r="A79" t="s">
        <v>0</v>
      </c>
      <c r="C79" s="2">
        <f>C6</f>
        <v>1309200</v>
      </c>
    </row>
    <row r="80" spans="1:10" x14ac:dyDescent="0.25">
      <c r="A80" t="s">
        <v>14</v>
      </c>
      <c r="C80" s="2">
        <f>C16</f>
        <v>43990781</v>
      </c>
    </row>
    <row r="81" spans="1:3" x14ac:dyDescent="0.25">
      <c r="A81" t="s">
        <v>1</v>
      </c>
      <c r="C81" s="2">
        <f>C11</f>
        <v>0</v>
      </c>
    </row>
    <row r="82" spans="1:3" x14ac:dyDescent="0.25">
      <c r="A82" t="s">
        <v>3</v>
      </c>
      <c r="C82" s="2">
        <f>C36</f>
        <v>572775</v>
      </c>
    </row>
    <row r="83" spans="1:3" x14ac:dyDescent="0.25">
      <c r="A83" t="s">
        <v>17</v>
      </c>
      <c r="C83" s="2">
        <v>0</v>
      </c>
    </row>
    <row r="84" spans="1:3" x14ac:dyDescent="0.25">
      <c r="C84" s="9">
        <f>SUM(C76:C83)</f>
        <v>52770049</v>
      </c>
    </row>
  </sheetData>
  <mergeCells count="2">
    <mergeCell ref="B3:D3"/>
    <mergeCell ref="G3:I3"/>
  </mergeCells>
  <pageMargins left="0.7" right="0.7" top="0.75" bottom="0.75" header="0.3" footer="0.3"/>
  <pageSetup scale="71" orientation="portrait" r:id="rId1"/>
  <headerFooter>
    <oddHeader>&amp;C&amp;"-,Bold"&amp;14&amp;UCapital Labor Distribution Review</oddHeader>
    <oddFooter>&amp;L&amp;A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/>
  </sheetViews>
  <sheetFormatPr defaultRowHeight="15" x14ac:dyDescent="0.25"/>
  <cols>
    <col min="1" max="1" width="26.140625" customWidth="1"/>
    <col min="2" max="3" width="11.7109375" style="2" customWidth="1"/>
    <col min="4" max="4" width="12.28515625" style="2" bestFit="1" customWidth="1"/>
    <col min="5" max="5" width="11.7109375" customWidth="1"/>
    <col min="6" max="6" width="5.42578125" customWidth="1"/>
    <col min="7" max="9" width="11.7109375" style="2" customWidth="1"/>
    <col min="10" max="10" width="11.7109375" customWidth="1"/>
  </cols>
  <sheetData>
    <row r="1" spans="1:10" x14ac:dyDescent="0.25">
      <c r="A1" t="s">
        <v>15</v>
      </c>
    </row>
    <row r="2" spans="1:10" x14ac:dyDescent="0.25">
      <c r="A2" t="s">
        <v>12</v>
      </c>
      <c r="C2" s="3">
        <v>0.63649999999999995</v>
      </c>
      <c r="H2" s="3">
        <v>0.64910000000000001</v>
      </c>
    </row>
    <row r="3" spans="1:10" x14ac:dyDescent="0.25">
      <c r="B3" s="11" t="s">
        <v>8</v>
      </c>
      <c r="C3" s="11"/>
      <c r="D3" s="11"/>
      <c r="G3" s="11" t="s">
        <v>9</v>
      </c>
      <c r="H3" s="11"/>
      <c r="I3" s="11"/>
    </row>
    <row r="4" spans="1:10" x14ac:dyDescent="0.25">
      <c r="B4" s="5" t="s">
        <v>5</v>
      </c>
      <c r="C4" s="5" t="s">
        <v>6</v>
      </c>
      <c r="D4" s="5" t="s">
        <v>7</v>
      </c>
      <c r="E4" s="1" t="s">
        <v>10</v>
      </c>
      <c r="G4" s="5" t="s">
        <v>5</v>
      </c>
      <c r="H4" s="5" t="s">
        <v>6</v>
      </c>
      <c r="I4" s="5" t="s">
        <v>7</v>
      </c>
      <c r="J4" s="1" t="s">
        <v>10</v>
      </c>
    </row>
    <row r="5" spans="1:10" x14ac:dyDescent="0.25">
      <c r="C5" s="5"/>
      <c r="D5" s="5"/>
      <c r="E5" s="1"/>
      <c r="H5" s="5"/>
      <c r="I5" s="5"/>
      <c r="J5" s="1"/>
    </row>
    <row r="6" spans="1:10" x14ac:dyDescent="0.25">
      <c r="A6" s="7" t="s">
        <v>0</v>
      </c>
      <c r="B6" s="2">
        <v>1757005</v>
      </c>
      <c r="C6" s="2">
        <v>1309200</v>
      </c>
      <c r="D6" s="2">
        <f>B6-C6</f>
        <v>447805</v>
      </c>
      <c r="E6" s="3">
        <f>D6/C6</f>
        <v>0.34204476015887564</v>
      </c>
      <c r="F6" s="2"/>
      <c r="G6" s="2">
        <v>3028212</v>
      </c>
      <c r="H6" s="2">
        <v>1319280</v>
      </c>
      <c r="I6" s="2">
        <f>G6-H6</f>
        <v>1708932</v>
      </c>
      <c r="J6" s="3">
        <f>I6/H6</f>
        <v>1.295352010187375</v>
      </c>
    </row>
    <row r="7" spans="1:10" x14ac:dyDescent="0.25">
      <c r="A7" s="8" t="s">
        <v>11</v>
      </c>
      <c r="B7" s="2">
        <f>B6/(1+C$2)</f>
        <v>1073635.8081271006</v>
      </c>
      <c r="C7" s="2">
        <f>C6/(1+C$2)</f>
        <v>800000.00000000012</v>
      </c>
      <c r="D7" s="2">
        <f>B7-C7</f>
        <v>273635.80812710046</v>
      </c>
      <c r="E7" s="3">
        <f>D7/C7</f>
        <v>0.34204476015887553</v>
      </c>
      <c r="F7" s="2"/>
      <c r="G7" s="2">
        <f>G6/(1+H$2)</f>
        <v>1836281.6081498999</v>
      </c>
      <c r="H7" s="2">
        <f>H6/(1+H$2)</f>
        <v>800000</v>
      </c>
      <c r="I7" s="2">
        <f>G7-H7</f>
        <v>1036281.6081498999</v>
      </c>
      <c r="J7" s="3">
        <f>I7/H7</f>
        <v>1.2953520101873748</v>
      </c>
    </row>
    <row r="8" spans="1:10" x14ac:dyDescent="0.25">
      <c r="A8" s="7"/>
      <c r="C8" s="6">
        <f>C64-C7</f>
        <v>0</v>
      </c>
      <c r="D8" s="2">
        <f>B8-C8</f>
        <v>0</v>
      </c>
      <c r="E8" s="3" t="e">
        <f>D8/C8</f>
        <v>#DIV/0!</v>
      </c>
      <c r="F8" s="2"/>
      <c r="H8" s="6">
        <f>H64-H7</f>
        <v>0</v>
      </c>
      <c r="I8" s="2">
        <f>G8-H8</f>
        <v>0</v>
      </c>
      <c r="J8" s="3" t="e">
        <f>I8/H8</f>
        <v>#DIV/0!</v>
      </c>
    </row>
    <row r="9" spans="1:10" x14ac:dyDescent="0.25">
      <c r="A9" s="7"/>
      <c r="E9" s="3"/>
      <c r="F9" s="2"/>
      <c r="H9" s="4"/>
      <c r="J9" s="3"/>
    </row>
    <row r="10" spans="1:10" x14ac:dyDescent="0.25">
      <c r="A10" s="7"/>
      <c r="E10" s="3"/>
      <c r="F10" s="2"/>
      <c r="J10" s="3"/>
    </row>
    <row r="11" spans="1:10" x14ac:dyDescent="0.25">
      <c r="A11" s="7" t="s">
        <v>1</v>
      </c>
      <c r="B11" s="2">
        <v>65356</v>
      </c>
      <c r="C11" s="2">
        <v>0</v>
      </c>
      <c r="D11" s="2">
        <f>B11-C11</f>
        <v>65356</v>
      </c>
      <c r="E11" s="3" t="e">
        <f>D11/C11</f>
        <v>#DIV/0!</v>
      </c>
      <c r="F11" s="2"/>
      <c r="G11" s="2">
        <v>65356</v>
      </c>
      <c r="H11" s="2">
        <v>0</v>
      </c>
      <c r="I11" s="2">
        <f>G11-H11</f>
        <v>65356</v>
      </c>
      <c r="J11" s="3" t="e">
        <f>I11/H11</f>
        <v>#DIV/0!</v>
      </c>
    </row>
    <row r="12" spans="1:10" x14ac:dyDescent="0.25">
      <c r="A12" s="8" t="s">
        <v>11</v>
      </c>
      <c r="B12" s="2">
        <f>B11/(1+C$2)</f>
        <v>39936.449740299424</v>
      </c>
      <c r="C12" s="2">
        <f>C11/(1+C$2)</f>
        <v>0</v>
      </c>
      <c r="D12" s="2">
        <f>B12-C12</f>
        <v>39936.449740299424</v>
      </c>
      <c r="E12" s="3" t="e">
        <f>D12/C12</f>
        <v>#DIV/0!</v>
      </c>
      <c r="F12" s="2"/>
      <c r="G12" s="2">
        <f>G11/(1+H$2)</f>
        <v>39631.314050087924</v>
      </c>
      <c r="H12" s="2">
        <f>H11/(1+H$2)</f>
        <v>0</v>
      </c>
      <c r="I12" s="2">
        <f>G12-H12</f>
        <v>39631.314050087924</v>
      </c>
      <c r="J12" s="3" t="e">
        <f>I12/H12</f>
        <v>#DIV/0!</v>
      </c>
    </row>
    <row r="13" spans="1:10" x14ac:dyDescent="0.25">
      <c r="A13" s="8"/>
      <c r="C13" s="6">
        <f>C66-C12</f>
        <v>0</v>
      </c>
      <c r="E13" s="3"/>
      <c r="F13" s="2"/>
      <c r="H13" s="6">
        <f>H66-H12</f>
        <v>0</v>
      </c>
      <c r="J13" s="3"/>
    </row>
    <row r="14" spans="1:10" x14ac:dyDescent="0.25">
      <c r="A14" s="7"/>
      <c r="E14" s="3"/>
      <c r="F14" s="2"/>
      <c r="J14" s="3"/>
    </row>
    <row r="15" spans="1:10" x14ac:dyDescent="0.25">
      <c r="A15" s="7"/>
      <c r="E15" s="3"/>
      <c r="F15" s="2"/>
      <c r="J15" s="3"/>
    </row>
    <row r="16" spans="1:10" x14ac:dyDescent="0.25">
      <c r="A16" s="7" t="s">
        <v>2</v>
      </c>
      <c r="B16" s="2">
        <v>42419039</v>
      </c>
      <c r="C16" s="2">
        <v>43990781</v>
      </c>
      <c r="D16" s="2">
        <f>B16-C16</f>
        <v>-1571742</v>
      </c>
      <c r="E16" s="3">
        <f>D16/C16</f>
        <v>-3.5728895106454238E-2</v>
      </c>
      <c r="F16" s="2"/>
      <c r="G16" s="2">
        <v>43911670</v>
      </c>
      <c r="H16" s="2">
        <v>46375131</v>
      </c>
      <c r="I16" s="2">
        <f>G16-H16</f>
        <v>-2463461</v>
      </c>
      <c r="J16" s="3">
        <f>I16/H16</f>
        <v>-5.3120302776071944E-2</v>
      </c>
    </row>
    <row r="17" spans="1:10" x14ac:dyDescent="0.25">
      <c r="A17" s="8" t="s">
        <v>11</v>
      </c>
      <c r="B17" s="2">
        <f>B16/(1+C$2)</f>
        <v>25920586.006721664</v>
      </c>
      <c r="C17" s="2">
        <f>C16/(1+C$2)</f>
        <v>26881014.970974643</v>
      </c>
      <c r="D17" s="2">
        <f>B17-C17</f>
        <v>-960428.96425297856</v>
      </c>
      <c r="E17" s="3">
        <f>D17/C17</f>
        <v>-3.5728895106454224E-2</v>
      </c>
      <c r="F17" s="2"/>
      <c r="G17" s="2">
        <f>G16/(1+H$2)</f>
        <v>26627657.510157056</v>
      </c>
      <c r="H17" s="2">
        <f>H16/(1+H$2)</f>
        <v>28121478.988539204</v>
      </c>
      <c r="I17" s="2">
        <f>G17-H17</f>
        <v>-1493821.4783821478</v>
      </c>
      <c r="J17" s="3">
        <f>I17/H17</f>
        <v>-5.3120302776071944E-2</v>
      </c>
    </row>
    <row r="18" spans="1:10" x14ac:dyDescent="0.25">
      <c r="A18" s="7"/>
      <c r="C18" s="6">
        <f>C65-C17</f>
        <v>2.9025357216596603E-2</v>
      </c>
      <c r="D18" s="2">
        <f>B18-C18</f>
        <v>-2.9025357216596603E-2</v>
      </c>
      <c r="E18" s="3">
        <f>D18/C18</f>
        <v>-1</v>
      </c>
      <c r="F18" s="2"/>
      <c r="G18" s="2">
        <f>G15/1.6582</f>
        <v>0</v>
      </c>
      <c r="H18" s="6">
        <f>H65-H17</f>
        <v>1.1460795998573303E-2</v>
      </c>
      <c r="I18" s="2">
        <f>G18-H18</f>
        <v>-1.1460795998573303E-2</v>
      </c>
      <c r="J18" s="3">
        <f>I18/H18</f>
        <v>-1</v>
      </c>
    </row>
    <row r="19" spans="1:10" x14ac:dyDescent="0.25">
      <c r="A19" s="7"/>
      <c r="E19" s="3"/>
      <c r="F19" s="2"/>
      <c r="H19" s="4"/>
      <c r="J19" s="3"/>
    </row>
    <row r="20" spans="1:10" x14ac:dyDescent="0.25">
      <c r="A20" s="7"/>
      <c r="E20" s="3"/>
      <c r="F20" s="2"/>
      <c r="H20" s="4"/>
      <c r="J20" s="3"/>
    </row>
    <row r="21" spans="1:10" x14ac:dyDescent="0.25">
      <c r="A21" s="7" t="s">
        <v>13</v>
      </c>
      <c r="B21" s="2">
        <v>0</v>
      </c>
      <c r="C21" s="2">
        <v>0</v>
      </c>
      <c r="D21" s="2">
        <f>B21-C21</f>
        <v>0</v>
      </c>
      <c r="E21" s="3" t="e">
        <f>D21/C21</f>
        <v>#DIV/0!</v>
      </c>
      <c r="F21" s="2"/>
      <c r="G21" s="2">
        <v>0</v>
      </c>
      <c r="H21" s="2">
        <v>0</v>
      </c>
      <c r="I21" s="2">
        <f>G21-H21</f>
        <v>0</v>
      </c>
      <c r="J21" s="3" t="e">
        <f>I21/H21</f>
        <v>#DIV/0!</v>
      </c>
    </row>
    <row r="22" spans="1:10" x14ac:dyDescent="0.25">
      <c r="A22" s="8" t="s">
        <v>11</v>
      </c>
      <c r="B22" s="2">
        <f>B21/(1+C$2)</f>
        <v>0</v>
      </c>
      <c r="C22" s="2">
        <v>0</v>
      </c>
      <c r="D22" s="2">
        <f>B22-C22</f>
        <v>0</v>
      </c>
      <c r="E22" s="3" t="e">
        <f>D22/C22</f>
        <v>#DIV/0!</v>
      </c>
      <c r="F22" s="2"/>
      <c r="G22" s="2">
        <f>G21/(1+H$2)</f>
        <v>0</v>
      </c>
      <c r="H22" s="2">
        <v>0</v>
      </c>
      <c r="I22" s="2">
        <f>G22-H22</f>
        <v>0</v>
      </c>
      <c r="J22" s="3" t="e">
        <f>I22/H22</f>
        <v>#DIV/0!</v>
      </c>
    </row>
    <row r="23" spans="1:10" x14ac:dyDescent="0.25">
      <c r="A23" s="7"/>
      <c r="C23" s="6">
        <f>C61-C22</f>
        <v>0</v>
      </c>
      <c r="D23" s="2">
        <f>B23-C23</f>
        <v>0</v>
      </c>
      <c r="E23" s="3" t="e">
        <f>D23/C23</f>
        <v>#DIV/0!</v>
      </c>
      <c r="F23" s="2"/>
      <c r="H23" s="6">
        <f>H61-H22</f>
        <v>0</v>
      </c>
      <c r="I23" s="2">
        <f>G23-H23</f>
        <v>0</v>
      </c>
      <c r="J23" s="3" t="e">
        <f>I23/H23</f>
        <v>#DIV/0!</v>
      </c>
    </row>
    <row r="24" spans="1:10" x14ac:dyDescent="0.25">
      <c r="A24" s="7"/>
      <c r="E24" s="3"/>
      <c r="F24" s="2"/>
      <c r="J24" s="3"/>
    </row>
    <row r="25" spans="1:10" x14ac:dyDescent="0.25">
      <c r="A25" s="7"/>
      <c r="E25" s="3"/>
      <c r="F25" s="2"/>
      <c r="J25" s="3"/>
    </row>
    <row r="26" spans="1:10" x14ac:dyDescent="0.25">
      <c r="A26" s="7" t="s">
        <v>19</v>
      </c>
      <c r="B26" s="2">
        <v>40087</v>
      </c>
      <c r="C26" s="2">
        <v>0</v>
      </c>
      <c r="D26" s="2">
        <f>B26-C26</f>
        <v>40087</v>
      </c>
      <c r="E26" s="3" t="e">
        <f>D26/C26</f>
        <v>#DIV/0!</v>
      </c>
      <c r="F26" s="2"/>
      <c r="G26" s="2">
        <v>0</v>
      </c>
      <c r="H26" s="2">
        <v>0</v>
      </c>
      <c r="I26" s="2">
        <f>G26-H26</f>
        <v>0</v>
      </c>
      <c r="J26" s="3" t="e">
        <f>I26/H26</f>
        <v>#DIV/0!</v>
      </c>
    </row>
    <row r="27" spans="1:10" x14ac:dyDescent="0.25">
      <c r="A27" s="8" t="s">
        <v>11</v>
      </c>
      <c r="B27" s="2">
        <f>B26/(1+C$2)</f>
        <v>24495.569813626644</v>
      </c>
      <c r="C27" s="2">
        <v>0</v>
      </c>
      <c r="D27" s="2">
        <f>B27-C27</f>
        <v>24495.569813626644</v>
      </c>
      <c r="E27" s="3" t="e">
        <f>D27/C27</f>
        <v>#DIV/0!</v>
      </c>
      <c r="F27" s="2"/>
      <c r="G27" s="2">
        <v>0</v>
      </c>
      <c r="H27" s="2">
        <v>0</v>
      </c>
      <c r="I27" s="2">
        <f>G27-H27</f>
        <v>0</v>
      </c>
      <c r="J27" s="3" t="e">
        <f>I27/H27</f>
        <v>#DIV/0!</v>
      </c>
    </row>
    <row r="28" spans="1:10" x14ac:dyDescent="0.25">
      <c r="A28" s="7"/>
      <c r="C28" s="6">
        <f>C50-C27</f>
        <v>0</v>
      </c>
      <c r="D28" s="2">
        <f>B28-C28</f>
        <v>0</v>
      </c>
      <c r="E28" s="3" t="e">
        <f>D28/C28</f>
        <v>#DIV/0!</v>
      </c>
      <c r="F28" s="2"/>
      <c r="H28" s="6">
        <f>H50-H27</f>
        <v>0</v>
      </c>
      <c r="I28" s="2">
        <f>G28-H28</f>
        <v>0</v>
      </c>
      <c r="J28" s="3" t="e">
        <f>I28/H28</f>
        <v>#DIV/0!</v>
      </c>
    </row>
    <row r="29" spans="1:10" x14ac:dyDescent="0.25">
      <c r="A29" s="7"/>
      <c r="E29" s="3"/>
      <c r="F29" s="2"/>
      <c r="H29" s="4"/>
      <c r="J29" s="3"/>
    </row>
    <row r="30" spans="1:10" x14ac:dyDescent="0.25">
      <c r="A30" s="7"/>
      <c r="E30" s="3"/>
      <c r="F30" s="2"/>
      <c r="H30" s="4"/>
      <c r="J30" s="3"/>
    </row>
    <row r="31" spans="1:10" x14ac:dyDescent="0.25">
      <c r="A31" s="7" t="s">
        <v>16</v>
      </c>
      <c r="B31" s="2">
        <v>0</v>
      </c>
      <c r="C31" s="2">
        <v>0</v>
      </c>
      <c r="D31" s="2">
        <f t="shared" ref="D31" si="0">B31-C31</f>
        <v>0</v>
      </c>
      <c r="E31" s="3" t="e">
        <f t="shared" ref="E31" si="1">D31/C31</f>
        <v>#DIV/0!</v>
      </c>
      <c r="F31" s="2"/>
      <c r="G31" s="2">
        <v>0</v>
      </c>
      <c r="H31" s="2">
        <v>0</v>
      </c>
      <c r="I31" s="2">
        <f t="shared" ref="I31" si="2">G31-H31</f>
        <v>0</v>
      </c>
      <c r="J31" s="3" t="e">
        <f t="shared" ref="J31" si="3">I31/H31</f>
        <v>#DIV/0!</v>
      </c>
    </row>
    <row r="32" spans="1:10" x14ac:dyDescent="0.25">
      <c r="A32" s="8" t="s">
        <v>11</v>
      </c>
      <c r="B32" s="2">
        <f>B31/(1+C$2)</f>
        <v>0</v>
      </c>
      <c r="C32" s="2">
        <f>C31/(1+C$2)</f>
        <v>0</v>
      </c>
      <c r="D32" s="2">
        <f>B32-C32</f>
        <v>0</v>
      </c>
      <c r="E32" s="3" t="e">
        <f>D32/C32</f>
        <v>#DIV/0!</v>
      </c>
      <c r="F32" s="2"/>
      <c r="G32" s="2">
        <f>G31/(1+H$2)</f>
        <v>0</v>
      </c>
      <c r="H32" s="2">
        <f>H31/(1+H$2)</f>
        <v>0</v>
      </c>
      <c r="I32" s="2">
        <f>G32-H32</f>
        <v>0</v>
      </c>
      <c r="J32" s="3" t="e">
        <f>I32/H32</f>
        <v>#DIV/0!</v>
      </c>
    </row>
    <row r="33" spans="1:10" x14ac:dyDescent="0.25">
      <c r="A33" s="7"/>
      <c r="C33" s="2">
        <f>C59-C32</f>
        <v>0</v>
      </c>
      <c r="E33" s="3"/>
      <c r="F33" s="2"/>
      <c r="H33" s="2">
        <f>H59-H32</f>
        <v>0</v>
      </c>
      <c r="J33" s="3"/>
    </row>
    <row r="34" spans="1:10" x14ac:dyDescent="0.25">
      <c r="A34" s="7"/>
      <c r="E34" s="3"/>
      <c r="F34" s="2"/>
      <c r="J34" s="3"/>
    </row>
    <row r="35" spans="1:10" x14ac:dyDescent="0.25">
      <c r="A35" s="7"/>
      <c r="E35" s="3"/>
      <c r="F35" s="2"/>
      <c r="J35" s="3"/>
    </row>
    <row r="36" spans="1:10" x14ac:dyDescent="0.25">
      <c r="A36" s="7" t="s">
        <v>3</v>
      </c>
      <c r="B36" s="2">
        <v>115996</v>
      </c>
      <c r="C36" s="2">
        <v>572775</v>
      </c>
      <c r="D36" s="2">
        <f t="shared" ref="D36:D46" si="4">B36-C36</f>
        <v>-456779</v>
      </c>
      <c r="E36" s="3">
        <f t="shared" ref="E36:E46" si="5">D36/C36</f>
        <v>-0.79748417790580939</v>
      </c>
      <c r="F36" s="2"/>
      <c r="G36" s="2">
        <v>115996</v>
      </c>
      <c r="H36" s="2">
        <v>577185</v>
      </c>
      <c r="I36" s="2">
        <f t="shared" ref="I36:I46" si="6">G36-H36</f>
        <v>-461189</v>
      </c>
      <c r="J36" s="3">
        <f t="shared" ref="J36:J46" si="7">I36/H36</f>
        <v>-0.79903150636277798</v>
      </c>
    </row>
    <row r="37" spans="1:10" x14ac:dyDescent="0.25">
      <c r="A37" s="8" t="s">
        <v>11</v>
      </c>
      <c r="B37" s="2">
        <f>B36/(1+C$2)</f>
        <v>70880.53773296671</v>
      </c>
      <c r="C37" s="2">
        <f>C36/(1+C$2)</f>
        <v>350000.00000000006</v>
      </c>
      <c r="D37" s="2">
        <f>B37-C37</f>
        <v>-279119.46226703335</v>
      </c>
      <c r="E37" s="3">
        <f>D37/C37</f>
        <v>-0.79748417790580939</v>
      </c>
      <c r="F37" s="2"/>
      <c r="G37" s="2">
        <f>G36/(1+H$2)</f>
        <v>70338.972773027708</v>
      </c>
      <c r="H37" s="2">
        <f>H36/(1+H$2)</f>
        <v>350000</v>
      </c>
      <c r="I37" s="2">
        <f>G37-H37</f>
        <v>-279661.02722697228</v>
      </c>
      <c r="J37" s="3">
        <f>I37/H37</f>
        <v>-0.79903150636277798</v>
      </c>
    </row>
    <row r="38" spans="1:10" x14ac:dyDescent="0.25">
      <c r="A38" s="7"/>
      <c r="C38" s="6">
        <f>C67-C37</f>
        <v>0</v>
      </c>
      <c r="E38" s="3"/>
      <c r="F38" s="2"/>
      <c r="H38" s="6">
        <f>H67-H37</f>
        <v>0</v>
      </c>
      <c r="J38" s="3"/>
    </row>
    <row r="39" spans="1:10" x14ac:dyDescent="0.25">
      <c r="A39" s="7"/>
      <c r="E39" s="3"/>
      <c r="F39" s="2"/>
      <c r="J39" s="3"/>
    </row>
    <row r="40" spans="1:10" x14ac:dyDescent="0.25">
      <c r="A40" s="7"/>
      <c r="E40" s="3"/>
      <c r="F40" s="2"/>
      <c r="J40" s="3"/>
    </row>
    <row r="41" spans="1:10" x14ac:dyDescent="0.25">
      <c r="A41" s="7" t="s">
        <v>17</v>
      </c>
      <c r="B41" s="2">
        <v>32272</v>
      </c>
      <c r="C41" s="2">
        <v>0</v>
      </c>
      <c r="D41" s="2">
        <f t="shared" ref="D41" si="8">B41-C41</f>
        <v>32272</v>
      </c>
      <c r="E41" s="3" t="e">
        <f t="shared" ref="E41" si="9">D41/C41</f>
        <v>#DIV/0!</v>
      </c>
      <c r="F41" s="2"/>
      <c r="G41" s="2">
        <v>32272</v>
      </c>
      <c r="H41" s="2">
        <v>0</v>
      </c>
      <c r="I41" s="2">
        <f t="shared" ref="I41" si="10">G41-H41</f>
        <v>32272</v>
      </c>
      <c r="J41" s="3" t="e">
        <f t="shared" ref="J41" si="11">I41/H41</f>
        <v>#DIV/0!</v>
      </c>
    </row>
    <row r="42" spans="1:10" x14ac:dyDescent="0.25">
      <c r="A42" s="8" t="s">
        <v>11</v>
      </c>
      <c r="B42" s="2">
        <f>B41/(1+C$2)</f>
        <v>19720.134433241677</v>
      </c>
      <c r="C42" s="2">
        <f>C41/(1+C$2)</f>
        <v>0</v>
      </c>
      <c r="D42" s="2">
        <f>B42-C42</f>
        <v>19720.134433241677</v>
      </c>
      <c r="E42" s="3" t="e">
        <f>D42/C42</f>
        <v>#DIV/0!</v>
      </c>
      <c r="F42" s="2"/>
      <c r="G42" s="2">
        <f>G41/(1+H$2)</f>
        <v>19569.462130859258</v>
      </c>
      <c r="H42" s="2">
        <f>H41/(1+H$2)</f>
        <v>0</v>
      </c>
      <c r="I42" s="2">
        <f>G42-H42</f>
        <v>19569.462130859258</v>
      </c>
      <c r="J42" s="3" t="e">
        <f>I42/H42</f>
        <v>#DIV/0!</v>
      </c>
    </row>
    <row r="43" spans="1:10" x14ac:dyDescent="0.25">
      <c r="A43" s="7"/>
      <c r="C43" s="6">
        <f>C55-C42</f>
        <v>0</v>
      </c>
      <c r="E43" s="2"/>
      <c r="F43" s="2"/>
      <c r="H43" s="6">
        <f>H55-H42</f>
        <v>0</v>
      </c>
    </row>
    <row r="44" spans="1:10" x14ac:dyDescent="0.25">
      <c r="A44" s="7"/>
      <c r="E44" s="3"/>
      <c r="F44" s="2"/>
      <c r="J44" s="3"/>
    </row>
    <row r="45" spans="1:10" x14ac:dyDescent="0.25">
      <c r="A45" s="7"/>
      <c r="E45" s="3"/>
      <c r="F45" s="2"/>
      <c r="J45" s="3"/>
    </row>
    <row r="46" spans="1:10" x14ac:dyDescent="0.25">
      <c r="A46" s="7" t="s">
        <v>4</v>
      </c>
      <c r="B46" s="2">
        <v>6888565</v>
      </c>
      <c r="C46" s="2">
        <v>6897293</v>
      </c>
      <c r="D46" s="2">
        <f t="shared" si="4"/>
        <v>-8728</v>
      </c>
      <c r="E46" s="3">
        <f t="shared" si="5"/>
        <v>-1.2654239859028753E-3</v>
      </c>
      <c r="F46" s="2"/>
      <c r="G46" s="2">
        <v>7350353</v>
      </c>
      <c r="H46" s="2">
        <v>6931687</v>
      </c>
      <c r="I46" s="2">
        <f t="shared" si="6"/>
        <v>418666</v>
      </c>
      <c r="J46" s="3">
        <f t="shared" si="7"/>
        <v>6.039886105647875E-2</v>
      </c>
    </row>
    <row r="47" spans="1:10" x14ac:dyDescent="0.25">
      <c r="A47" s="8" t="s">
        <v>11</v>
      </c>
      <c r="B47" s="2">
        <f>B46/(1+C$2)</f>
        <v>4209327.8337916285</v>
      </c>
      <c r="C47" s="2">
        <f>C46/(1+C$2)</f>
        <v>4214661.1671249624</v>
      </c>
      <c r="D47" s="2">
        <f>B47-C47</f>
        <v>-5333.3333333339542</v>
      </c>
      <c r="E47" s="3">
        <f>D47/C47</f>
        <v>-1.2654239859030223E-3</v>
      </c>
      <c r="F47" s="2"/>
      <c r="G47" s="2">
        <f>G46/(1+H$2)</f>
        <v>4457190.5888060154</v>
      </c>
      <c r="H47" s="2">
        <f>H46/(1+H$2)</f>
        <v>4203315.1415923834</v>
      </c>
      <c r="I47" s="2">
        <f>G47-H47</f>
        <v>253875.44721363205</v>
      </c>
      <c r="J47" s="3">
        <f>I47/H47</f>
        <v>6.0398861056478841E-2</v>
      </c>
    </row>
    <row r="48" spans="1:10" x14ac:dyDescent="0.25">
      <c r="A48" s="7"/>
      <c r="C48" s="6">
        <f>C62-C47</f>
        <v>-0.16712496243417263</v>
      </c>
      <c r="E48" s="2"/>
      <c r="F48" s="2"/>
      <c r="H48" s="6">
        <f>H62-H47</f>
        <v>-0.14159238338470459</v>
      </c>
    </row>
    <row r="49" spans="1:10" x14ac:dyDescent="0.25">
      <c r="A49" s="7"/>
    </row>
    <row r="50" spans="1:10" x14ac:dyDescent="0.25">
      <c r="A50" s="7"/>
    </row>
    <row r="51" spans="1:10" x14ac:dyDescent="0.25">
      <c r="A51" s="7" t="s">
        <v>20</v>
      </c>
      <c r="B51" s="2">
        <f>B6+B11+B16+B26+B21+B31+B36+B41+B46</f>
        <v>51318320</v>
      </c>
      <c r="C51" s="2">
        <f>C6+C11+C16+C26+C21+C31+C36+C41+C46</f>
        <v>52770049</v>
      </c>
      <c r="D51" s="2">
        <f t="shared" ref="D51" si="12">B51-C51</f>
        <v>-1451729</v>
      </c>
      <c r="E51" s="3">
        <f t="shared" ref="E51" si="13">D51/C51</f>
        <v>-2.7510472844169617E-2</v>
      </c>
      <c r="G51" s="2">
        <f>G6+G11+G16+G26+G21+G31+G36+G41+G46</f>
        <v>54503859</v>
      </c>
      <c r="H51" s="2">
        <f>H6+H11+H16+H26+H21+H31+H36+H41+H46</f>
        <v>55203283</v>
      </c>
      <c r="I51" s="2">
        <f t="shared" ref="I51" si="14">G51-H51</f>
        <v>-699424</v>
      </c>
      <c r="J51" s="3">
        <f t="shared" ref="J51" si="15">I51/H51</f>
        <v>-1.266997109574081E-2</v>
      </c>
    </row>
    <row r="52" spans="1:10" x14ac:dyDescent="0.25">
      <c r="A52" s="7" t="s">
        <v>24</v>
      </c>
      <c r="B52" s="2">
        <f>B7+B12+B17+B27+B22+B32+B37+B42+B47</f>
        <v>31358582.34036053</v>
      </c>
      <c r="C52" s="2">
        <f>C7+C12+C17+C27+C22+C32+C37+C42+C47</f>
        <v>32245676.138099603</v>
      </c>
      <c r="D52" s="2">
        <f>B52-C52</f>
        <v>-887093.79773907363</v>
      </c>
      <c r="E52" s="3">
        <f>D52/C52</f>
        <v>-2.7510472844169503E-2</v>
      </c>
      <c r="G52" s="2">
        <f>G7+G12+G17+G27+G22+G32+G37+G42+G47</f>
        <v>33050669.456066944</v>
      </c>
      <c r="H52" s="2">
        <f>H7+H12+H17+H27+H22+H32+H37+H42+H47</f>
        <v>33474794.130131587</v>
      </c>
      <c r="I52" s="2">
        <f>G52-H52</f>
        <v>-424124.67406464368</v>
      </c>
      <c r="J52" s="3">
        <f>I52/H52</f>
        <v>-1.2669971095740879E-2</v>
      </c>
    </row>
    <row r="53" spans="1:10" x14ac:dyDescent="0.25">
      <c r="A53" s="7"/>
      <c r="C53" s="2">
        <f>C69</f>
        <v>32245676</v>
      </c>
      <c r="H53" s="2">
        <f>H69</f>
        <v>33474794</v>
      </c>
    </row>
    <row r="54" spans="1:10" x14ac:dyDescent="0.25">
      <c r="A54" s="7"/>
      <c r="C54" s="2">
        <f>C52-C53</f>
        <v>0.13809960335493088</v>
      </c>
    </row>
    <row r="55" spans="1:10" x14ac:dyDescent="0.25">
      <c r="A55" s="7"/>
    </row>
    <row r="57" spans="1:10" s="2" customFormat="1" x14ac:dyDescent="0.25">
      <c r="A57" t="s">
        <v>18</v>
      </c>
      <c r="E57"/>
      <c r="F57"/>
      <c r="J57"/>
    </row>
    <row r="58" spans="1:10" x14ac:dyDescent="0.25">
      <c r="A58" s="10" t="s">
        <v>22</v>
      </c>
    </row>
    <row r="59" spans="1:10" s="2" customFormat="1" x14ac:dyDescent="0.25">
      <c r="A59" t="s">
        <v>16</v>
      </c>
      <c r="C59" s="2">
        <v>0</v>
      </c>
      <c r="E59"/>
      <c r="F59"/>
      <c r="H59" s="2">
        <v>0</v>
      </c>
      <c r="J59"/>
    </row>
    <row r="60" spans="1:10" s="2" customFormat="1" x14ac:dyDescent="0.25">
      <c r="A60" t="s">
        <v>23</v>
      </c>
      <c r="C60" s="2">
        <v>0</v>
      </c>
      <c r="E60"/>
      <c r="F60"/>
      <c r="H60" s="2">
        <v>0</v>
      </c>
      <c r="J60"/>
    </row>
    <row r="61" spans="1:10" s="2" customFormat="1" x14ac:dyDescent="0.25">
      <c r="A61" t="s">
        <v>13</v>
      </c>
      <c r="C61" s="2">
        <v>0</v>
      </c>
      <c r="E61"/>
      <c r="F61"/>
      <c r="H61" s="2">
        <v>0</v>
      </c>
      <c r="J61"/>
    </row>
    <row r="62" spans="1:10" s="2" customFormat="1" x14ac:dyDescent="0.25">
      <c r="A62" t="s">
        <v>4</v>
      </c>
      <c r="C62" s="2">
        <f>3971097+243564</f>
        <v>4214661</v>
      </c>
      <c r="E62"/>
      <c r="F62"/>
      <c r="H62" s="2">
        <f>3959751+243564</f>
        <v>4203315</v>
      </c>
      <c r="J62"/>
    </row>
    <row r="63" spans="1:10" s="2" customFormat="1" x14ac:dyDescent="0.25">
      <c r="A63" t="s">
        <v>17</v>
      </c>
      <c r="C63" s="2">
        <v>0</v>
      </c>
      <c r="E63"/>
      <c r="F63"/>
      <c r="H63" s="2">
        <v>0</v>
      </c>
      <c r="J63"/>
    </row>
    <row r="64" spans="1:10" s="2" customFormat="1" x14ac:dyDescent="0.25">
      <c r="A64" t="s">
        <v>0</v>
      </c>
      <c r="C64" s="2">
        <v>800000</v>
      </c>
      <c r="E64"/>
      <c r="F64"/>
      <c r="H64" s="2">
        <v>800000</v>
      </c>
      <c r="J64"/>
    </row>
    <row r="65" spans="1:10" s="2" customFormat="1" x14ac:dyDescent="0.25">
      <c r="A65" t="s">
        <v>14</v>
      </c>
      <c r="C65" s="2">
        <v>26881015</v>
      </c>
      <c r="E65"/>
      <c r="F65"/>
      <c r="H65" s="2">
        <v>28121479</v>
      </c>
      <c r="J65"/>
    </row>
    <row r="66" spans="1:10" s="2" customFormat="1" x14ac:dyDescent="0.25">
      <c r="A66" t="s">
        <v>1</v>
      </c>
      <c r="C66" s="2">
        <v>0</v>
      </c>
      <c r="E66"/>
      <c r="F66"/>
      <c r="H66" s="2">
        <v>0</v>
      </c>
      <c r="J66"/>
    </row>
    <row r="67" spans="1:10" x14ac:dyDescent="0.25">
      <c r="A67" t="s">
        <v>3</v>
      </c>
      <c r="C67" s="2">
        <v>350000</v>
      </c>
      <c r="H67" s="2">
        <v>350000</v>
      </c>
    </row>
    <row r="68" spans="1:10" x14ac:dyDescent="0.25">
      <c r="A68" t="s">
        <v>17</v>
      </c>
      <c r="C68" s="2">
        <v>0</v>
      </c>
      <c r="H68" s="2">
        <v>0</v>
      </c>
    </row>
    <row r="69" spans="1:10" x14ac:dyDescent="0.25">
      <c r="C69" s="9">
        <f>SUM(C59:C68)</f>
        <v>32245676</v>
      </c>
      <c r="H69" s="9">
        <f>SUM(H59:H68)</f>
        <v>33474794</v>
      </c>
    </row>
    <row r="73" spans="1:10" x14ac:dyDescent="0.25">
      <c r="A73" s="10" t="s">
        <v>21</v>
      </c>
    </row>
    <row r="74" spans="1:10" x14ac:dyDescent="0.25">
      <c r="A74" t="s">
        <v>16</v>
      </c>
      <c r="C74" s="2">
        <v>0</v>
      </c>
    </row>
    <row r="75" spans="1:10" x14ac:dyDescent="0.25">
      <c r="A75" t="s">
        <v>23</v>
      </c>
    </row>
    <row r="76" spans="1:10" x14ac:dyDescent="0.25">
      <c r="A76" t="s">
        <v>13</v>
      </c>
      <c r="C76" s="2">
        <v>0</v>
      </c>
    </row>
    <row r="77" spans="1:10" x14ac:dyDescent="0.25">
      <c r="A77" t="s">
        <v>4</v>
      </c>
      <c r="C77" s="2">
        <f>C46</f>
        <v>6897293</v>
      </c>
    </row>
    <row r="78" spans="1:10" x14ac:dyDescent="0.25">
      <c r="A78" t="s">
        <v>17</v>
      </c>
      <c r="C78" s="2">
        <v>0</v>
      </c>
    </row>
    <row r="79" spans="1:10" x14ac:dyDescent="0.25">
      <c r="A79" t="s">
        <v>0</v>
      </c>
      <c r="C79" s="2">
        <f>C6</f>
        <v>1309200</v>
      </c>
    </row>
    <row r="80" spans="1:10" x14ac:dyDescent="0.25">
      <c r="A80" t="s">
        <v>14</v>
      </c>
      <c r="C80" s="2">
        <f>C16</f>
        <v>43990781</v>
      </c>
    </row>
    <row r="81" spans="1:3" x14ac:dyDescent="0.25">
      <c r="A81" t="s">
        <v>1</v>
      </c>
      <c r="C81" s="2">
        <f>C11</f>
        <v>0</v>
      </c>
    </row>
    <row r="82" spans="1:3" x14ac:dyDescent="0.25">
      <c r="A82" t="s">
        <v>3</v>
      </c>
      <c r="C82" s="2">
        <f>C36</f>
        <v>572775</v>
      </c>
    </row>
    <row r="83" spans="1:3" x14ac:dyDescent="0.25">
      <c r="A83" t="s">
        <v>17</v>
      </c>
      <c r="C83" s="2">
        <v>0</v>
      </c>
    </row>
    <row r="84" spans="1:3" x14ac:dyDescent="0.25">
      <c r="C84" s="9">
        <f>SUM(C76:C83)</f>
        <v>52770049</v>
      </c>
    </row>
  </sheetData>
  <mergeCells count="2">
    <mergeCell ref="B3:D3"/>
    <mergeCell ref="G3:I3"/>
  </mergeCells>
  <pageMargins left="0.7" right="0.7" top="0.75" bottom="0.75" header="0.3" footer="0.3"/>
  <pageSetup paperSize="17" orientation="portrait" r:id="rId1"/>
  <headerFooter>
    <oddHeader>&amp;C&amp;"-,Bold"&amp;14&amp;UCapital Labor Distribution Review</oddHeader>
    <oddFooter>&amp;L&amp;A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selection activeCell="H1" sqref="H1"/>
    </sheetView>
  </sheetViews>
  <sheetFormatPr defaultRowHeight="15" x14ac:dyDescent="0.25"/>
  <cols>
    <col min="1" max="1" width="26.140625" customWidth="1"/>
    <col min="2" max="3" width="11.7109375" style="2" customWidth="1"/>
    <col min="4" max="4" width="12.28515625" style="2" bestFit="1" customWidth="1"/>
    <col min="5" max="5" width="11.7109375" customWidth="1"/>
    <col min="6" max="6" width="5.42578125" customWidth="1"/>
    <col min="7" max="9" width="11.7109375" style="2" customWidth="1"/>
    <col min="10" max="10" width="11.7109375" customWidth="1"/>
  </cols>
  <sheetData>
    <row r="1" spans="1:10" x14ac:dyDescent="0.25">
      <c r="A1" t="s">
        <v>15</v>
      </c>
    </row>
    <row r="2" spans="1:10" x14ac:dyDescent="0.25">
      <c r="A2" t="s">
        <v>12</v>
      </c>
      <c r="C2" s="3">
        <v>0.63649999999999995</v>
      </c>
      <c r="H2" s="3">
        <v>0.64910000000000001</v>
      </c>
    </row>
    <row r="3" spans="1:10" x14ac:dyDescent="0.25">
      <c r="B3" s="11" t="s">
        <v>8</v>
      </c>
      <c r="C3" s="11"/>
      <c r="D3" s="11"/>
      <c r="G3" s="11" t="s">
        <v>9</v>
      </c>
      <c r="H3" s="11"/>
      <c r="I3" s="11"/>
    </row>
    <row r="4" spans="1:10" x14ac:dyDescent="0.25">
      <c r="B4" s="5" t="s">
        <v>5</v>
      </c>
      <c r="C4" s="5" t="s">
        <v>6</v>
      </c>
      <c r="D4" s="5" t="s">
        <v>7</v>
      </c>
      <c r="E4" s="1" t="s">
        <v>10</v>
      </c>
      <c r="G4" s="5" t="s">
        <v>5</v>
      </c>
      <c r="H4" s="5" t="s">
        <v>6</v>
      </c>
      <c r="I4" s="5" t="s">
        <v>7</v>
      </c>
      <c r="J4" s="1" t="s">
        <v>10</v>
      </c>
    </row>
    <row r="5" spans="1:10" x14ac:dyDescent="0.25">
      <c r="C5" s="5"/>
      <c r="D5" s="5"/>
      <c r="E5" s="1"/>
      <c r="H5" s="5"/>
      <c r="I5" s="5"/>
      <c r="J5" s="1"/>
    </row>
    <row r="6" spans="1:10" x14ac:dyDescent="0.25">
      <c r="A6" s="7" t="s">
        <v>0</v>
      </c>
      <c r="B6" s="2">
        <v>528234</v>
      </c>
      <c r="C6" s="2">
        <v>1309200</v>
      </c>
      <c r="D6" s="2">
        <f>B6-C6</f>
        <v>-780966</v>
      </c>
      <c r="E6" s="3">
        <f>D6/C6</f>
        <v>-0.59652153987167733</v>
      </c>
      <c r="F6" s="2"/>
      <c r="G6" s="2">
        <v>3108776</v>
      </c>
      <c r="H6" s="2">
        <v>1319280</v>
      </c>
      <c r="I6" s="2">
        <f>G6-H6</f>
        <v>1789496</v>
      </c>
      <c r="J6" s="3">
        <f>I6/H6</f>
        <v>1.356418652598387</v>
      </c>
    </row>
    <row r="7" spans="1:10" x14ac:dyDescent="0.25">
      <c r="A7" s="8" t="s">
        <v>11</v>
      </c>
      <c r="B7" s="2">
        <f>B6/(1+C$2)</f>
        <v>322782.76810265816</v>
      </c>
      <c r="C7" s="2">
        <f>C6/(1+C$2)</f>
        <v>800000.00000000012</v>
      </c>
      <c r="D7" s="2">
        <f>B7-C7</f>
        <v>-477217.23189734196</v>
      </c>
      <c r="E7" s="3">
        <f>D7/C7</f>
        <v>-0.59652153987167733</v>
      </c>
      <c r="F7" s="2"/>
      <c r="G7" s="2">
        <f>G6/(1+H$2)</f>
        <v>1885134.9220787096</v>
      </c>
      <c r="H7" s="2">
        <f>H6/(1+H$2)</f>
        <v>800000</v>
      </c>
      <c r="I7" s="2">
        <f>G7-H7</f>
        <v>1085134.9220787096</v>
      </c>
      <c r="J7" s="3">
        <f>I7/H7</f>
        <v>1.356418652598387</v>
      </c>
    </row>
    <row r="8" spans="1:10" x14ac:dyDescent="0.25">
      <c r="A8" s="7"/>
      <c r="C8" s="6">
        <f>C64-C7</f>
        <v>0</v>
      </c>
      <c r="D8" s="2">
        <f>B8-C8</f>
        <v>0</v>
      </c>
      <c r="E8" s="3" t="e">
        <f>D8/C8</f>
        <v>#DIV/0!</v>
      </c>
      <c r="F8" s="2"/>
      <c r="H8" s="6">
        <f>H64-H7</f>
        <v>0</v>
      </c>
      <c r="I8" s="2">
        <f>G8-H8</f>
        <v>0</v>
      </c>
      <c r="J8" s="3" t="e">
        <f>I8/H8</f>
        <v>#DIV/0!</v>
      </c>
    </row>
    <row r="9" spans="1:10" x14ac:dyDescent="0.25">
      <c r="A9" s="7"/>
      <c r="E9" s="3"/>
      <c r="F9" s="2"/>
      <c r="H9" s="4"/>
      <c r="J9" s="3"/>
    </row>
    <row r="10" spans="1:10" x14ac:dyDescent="0.25">
      <c r="A10" s="7"/>
      <c r="E10" s="3"/>
      <c r="F10" s="2"/>
      <c r="J10" s="3"/>
    </row>
    <row r="11" spans="1:10" x14ac:dyDescent="0.25">
      <c r="A11" s="7" t="s">
        <v>1</v>
      </c>
      <c r="B11" s="2">
        <v>16510</v>
      </c>
      <c r="C11" s="2">
        <v>0</v>
      </c>
      <c r="D11" s="2">
        <f>B11-C11</f>
        <v>16510</v>
      </c>
      <c r="E11" s="3" t="e">
        <f>D11/C11</f>
        <v>#DIV/0!</v>
      </c>
      <c r="F11" s="2"/>
      <c r="G11" s="2">
        <v>188635</v>
      </c>
      <c r="H11" s="2">
        <v>0</v>
      </c>
      <c r="I11" s="2">
        <f>G11-H11</f>
        <v>188635</v>
      </c>
      <c r="J11" s="3" t="e">
        <f>I11/H11</f>
        <v>#DIV/0!</v>
      </c>
    </row>
    <row r="12" spans="1:10" x14ac:dyDescent="0.25">
      <c r="A12" s="8" t="s">
        <v>11</v>
      </c>
      <c r="B12" s="2">
        <f>B11/(1+C$2)</f>
        <v>10088.603727467156</v>
      </c>
      <c r="C12" s="2">
        <f>C11/(1+C$2)</f>
        <v>0</v>
      </c>
      <c r="D12" s="2">
        <f>B12-C12</f>
        <v>10088.603727467156</v>
      </c>
      <c r="E12" s="3" t="e">
        <f>D12/C12</f>
        <v>#DIV/0!</v>
      </c>
      <c r="F12" s="2"/>
      <c r="G12" s="2">
        <f>G11/(1+H$2)</f>
        <v>114386.63513431569</v>
      </c>
      <c r="H12" s="2">
        <f>H11/(1+H$2)</f>
        <v>0</v>
      </c>
      <c r="I12" s="2">
        <f>G12-H12</f>
        <v>114386.63513431569</v>
      </c>
      <c r="J12" s="3" t="e">
        <f>I12/H12</f>
        <v>#DIV/0!</v>
      </c>
    </row>
    <row r="13" spans="1:10" x14ac:dyDescent="0.25">
      <c r="A13" s="8"/>
      <c r="C13" s="6">
        <f>C66-C12</f>
        <v>0</v>
      </c>
      <c r="E13" s="3"/>
      <c r="F13" s="2"/>
      <c r="H13" s="6">
        <f>H66-H12</f>
        <v>0</v>
      </c>
      <c r="J13" s="3"/>
    </row>
    <row r="14" spans="1:10" x14ac:dyDescent="0.25">
      <c r="A14" s="7"/>
      <c r="E14" s="3"/>
      <c r="F14" s="2"/>
      <c r="J14" s="3"/>
    </row>
    <row r="15" spans="1:10" x14ac:dyDescent="0.25">
      <c r="A15" s="7"/>
      <c r="E15" s="3"/>
      <c r="F15" s="2"/>
      <c r="J15" s="3"/>
    </row>
    <row r="16" spans="1:10" x14ac:dyDescent="0.25">
      <c r="A16" s="7" t="s">
        <v>2</v>
      </c>
      <c r="B16" s="2">
        <v>29019248</v>
      </c>
      <c r="C16" s="2">
        <v>43794221</v>
      </c>
      <c r="D16" s="2">
        <f>B16-C16</f>
        <v>-14774973</v>
      </c>
      <c r="E16" s="3">
        <f>D16/C16</f>
        <v>-0.33737266384987186</v>
      </c>
      <c r="F16" s="2"/>
      <c r="G16" s="2">
        <v>61011172</v>
      </c>
      <c r="H16" s="2">
        <v>44609075</v>
      </c>
      <c r="I16" s="2">
        <f>G16-H16</f>
        <v>16402097</v>
      </c>
      <c r="J16" s="3">
        <f>I16/H16</f>
        <v>0.36768520755025741</v>
      </c>
    </row>
    <row r="17" spans="1:10" x14ac:dyDescent="0.25">
      <c r="A17" s="8" t="s">
        <v>11</v>
      </c>
      <c r="B17" s="2">
        <f>B16/(1+C$2)</f>
        <v>17732507.179957226</v>
      </c>
      <c r="C17" s="2">
        <f>C16/(1+C$2)</f>
        <v>26760904.980140548</v>
      </c>
      <c r="D17" s="2">
        <f>B17-C17</f>
        <v>-9028397.8001833223</v>
      </c>
      <c r="E17" s="3">
        <f>D17/C17</f>
        <v>-0.33737266384987197</v>
      </c>
      <c r="F17" s="2"/>
      <c r="G17" s="2">
        <f>G16/(1+H$2)</f>
        <v>36996647.868534349</v>
      </c>
      <c r="H17" s="2">
        <f>H16/(1+H$2)</f>
        <v>27050557.880055789</v>
      </c>
      <c r="I17" s="2">
        <f>G17-H17</f>
        <v>9946089.98847856</v>
      </c>
      <c r="J17" s="3">
        <f>I17/H17</f>
        <v>0.36768520755025724</v>
      </c>
    </row>
    <row r="18" spans="1:10" x14ac:dyDescent="0.25">
      <c r="A18" s="7"/>
      <c r="C18" s="6">
        <f>C65-C17</f>
        <v>1.9859451800584793E-2</v>
      </c>
      <c r="D18" s="2">
        <f>B18-C18</f>
        <v>-1.9859451800584793E-2</v>
      </c>
      <c r="E18" s="3">
        <f>D18/C18</f>
        <v>-1</v>
      </c>
      <c r="F18" s="2"/>
      <c r="G18" s="2">
        <f>G15/1.6582</f>
        <v>0</v>
      </c>
      <c r="H18" s="6">
        <f>H65-H17</f>
        <v>0.11994421109557152</v>
      </c>
      <c r="I18" s="2">
        <f>G18-H18</f>
        <v>-0.11994421109557152</v>
      </c>
      <c r="J18" s="3">
        <f>I18/H18</f>
        <v>-1</v>
      </c>
    </row>
    <row r="19" spans="1:10" x14ac:dyDescent="0.25">
      <c r="A19" s="7"/>
      <c r="E19" s="3"/>
      <c r="F19" s="2"/>
      <c r="H19" s="4"/>
      <c r="J19" s="3"/>
    </row>
    <row r="20" spans="1:10" x14ac:dyDescent="0.25">
      <c r="A20" s="7"/>
      <c r="E20" s="3"/>
      <c r="F20" s="2"/>
      <c r="H20" s="4"/>
      <c r="J20" s="3"/>
    </row>
    <row r="21" spans="1:10" x14ac:dyDescent="0.25">
      <c r="A21" s="7" t="s">
        <v>13</v>
      </c>
      <c r="B21" s="2">
        <v>0</v>
      </c>
      <c r="C21" s="2">
        <v>0</v>
      </c>
      <c r="D21" s="2">
        <f>B21-C21</f>
        <v>0</v>
      </c>
      <c r="E21" s="3" t="e">
        <f>D21/C21</f>
        <v>#DIV/0!</v>
      </c>
      <c r="F21" s="2"/>
      <c r="G21" s="2">
        <v>0</v>
      </c>
      <c r="H21" s="2">
        <v>0</v>
      </c>
      <c r="I21" s="2">
        <f>G21-H21</f>
        <v>0</v>
      </c>
      <c r="J21" s="3" t="e">
        <f>I21/H21</f>
        <v>#DIV/0!</v>
      </c>
    </row>
    <row r="22" spans="1:10" x14ac:dyDescent="0.25">
      <c r="A22" s="8" t="s">
        <v>11</v>
      </c>
      <c r="B22" s="2">
        <f>B21/(1+C$2)</f>
        <v>0</v>
      </c>
      <c r="C22" s="2">
        <v>0</v>
      </c>
      <c r="D22" s="2">
        <f>B22-C22</f>
        <v>0</v>
      </c>
      <c r="E22" s="3" t="e">
        <f>D22/C22</f>
        <v>#DIV/0!</v>
      </c>
      <c r="F22" s="2"/>
      <c r="G22" s="2">
        <f>G21/(1+H$2)</f>
        <v>0</v>
      </c>
      <c r="H22" s="2">
        <v>0</v>
      </c>
      <c r="I22" s="2">
        <f>G22-H22</f>
        <v>0</v>
      </c>
      <c r="J22" s="3" t="e">
        <f>I22/H22</f>
        <v>#DIV/0!</v>
      </c>
    </row>
    <row r="23" spans="1:10" x14ac:dyDescent="0.25">
      <c r="A23" s="7"/>
      <c r="C23" s="6">
        <f>C61-C22</f>
        <v>0</v>
      </c>
      <c r="D23" s="2">
        <f>B23-C23</f>
        <v>0</v>
      </c>
      <c r="E23" s="3" t="e">
        <f>D23/C23</f>
        <v>#DIV/0!</v>
      </c>
      <c r="F23" s="2"/>
      <c r="H23" s="6">
        <f>H61-H22</f>
        <v>0</v>
      </c>
      <c r="I23" s="2">
        <f>G23-H23</f>
        <v>0</v>
      </c>
      <c r="J23" s="3" t="e">
        <f>I23/H23</f>
        <v>#DIV/0!</v>
      </c>
    </row>
    <row r="24" spans="1:10" x14ac:dyDescent="0.25">
      <c r="A24" s="7"/>
      <c r="E24" s="3"/>
      <c r="F24" s="2"/>
      <c r="J24" s="3"/>
    </row>
    <row r="25" spans="1:10" x14ac:dyDescent="0.25">
      <c r="A25" s="7"/>
      <c r="E25" s="3"/>
      <c r="F25" s="2"/>
      <c r="J25" s="3"/>
    </row>
    <row r="26" spans="1:10" x14ac:dyDescent="0.25">
      <c r="A26" s="7" t="s">
        <v>19</v>
      </c>
      <c r="B26" s="2">
        <v>0</v>
      </c>
      <c r="C26" s="2">
        <v>0</v>
      </c>
      <c r="D26" s="2">
        <f>B26-C26</f>
        <v>0</v>
      </c>
      <c r="E26" s="3" t="e">
        <f>D26/C26</f>
        <v>#DIV/0!</v>
      </c>
      <c r="F26" s="2"/>
      <c r="G26" s="2">
        <v>0</v>
      </c>
      <c r="H26" s="2">
        <v>0</v>
      </c>
      <c r="I26" s="2">
        <f>G26-H26</f>
        <v>0</v>
      </c>
      <c r="J26" s="3" t="e">
        <f>I26/H26</f>
        <v>#DIV/0!</v>
      </c>
    </row>
    <row r="27" spans="1:10" x14ac:dyDescent="0.25">
      <c r="A27" s="8" t="s">
        <v>11</v>
      </c>
      <c r="B27" s="2">
        <f>B26/(1+C$2)</f>
        <v>0</v>
      </c>
      <c r="C27" s="2">
        <v>0</v>
      </c>
      <c r="D27" s="2">
        <f>B27-C27</f>
        <v>0</v>
      </c>
      <c r="E27" s="3" t="e">
        <f>D27/C27</f>
        <v>#DIV/0!</v>
      </c>
      <c r="F27" s="2"/>
      <c r="G27" s="2">
        <v>0</v>
      </c>
      <c r="H27" s="2">
        <v>0</v>
      </c>
      <c r="I27" s="2">
        <f>G27-H27</f>
        <v>0</v>
      </c>
      <c r="J27" s="3" t="e">
        <f>I27/H27</f>
        <v>#DIV/0!</v>
      </c>
    </row>
    <row r="28" spans="1:10" x14ac:dyDescent="0.25">
      <c r="A28" s="7"/>
      <c r="C28" s="6">
        <f>C50-C27</f>
        <v>0</v>
      </c>
      <c r="D28" s="2">
        <f>B28-C28</f>
        <v>0</v>
      </c>
      <c r="E28" s="3" t="e">
        <f>D28/C28</f>
        <v>#DIV/0!</v>
      </c>
      <c r="F28" s="2"/>
      <c r="H28" s="6">
        <f>H50-H27</f>
        <v>0</v>
      </c>
      <c r="I28" s="2">
        <f>G28-H28</f>
        <v>0</v>
      </c>
      <c r="J28" s="3" t="e">
        <f>I28/H28</f>
        <v>#DIV/0!</v>
      </c>
    </row>
    <row r="29" spans="1:10" x14ac:dyDescent="0.25">
      <c r="A29" s="7"/>
      <c r="E29" s="3"/>
      <c r="F29" s="2"/>
      <c r="H29" s="4"/>
      <c r="J29" s="3"/>
    </row>
    <row r="30" spans="1:10" x14ac:dyDescent="0.25">
      <c r="A30" s="7"/>
      <c r="E30" s="3"/>
      <c r="F30" s="2"/>
      <c r="H30" s="4"/>
      <c r="J30" s="3"/>
    </row>
    <row r="31" spans="1:10" x14ac:dyDescent="0.25">
      <c r="A31" s="7" t="s">
        <v>16</v>
      </c>
      <c r="B31" s="2">
        <v>0</v>
      </c>
      <c r="C31" s="2">
        <v>0</v>
      </c>
      <c r="D31" s="2">
        <f t="shared" ref="D31" si="0">B31-C31</f>
        <v>0</v>
      </c>
      <c r="E31" s="3" t="e">
        <f t="shared" ref="E31" si="1">D31/C31</f>
        <v>#DIV/0!</v>
      </c>
      <c r="F31" s="2"/>
      <c r="G31" s="2">
        <v>0</v>
      </c>
      <c r="H31" s="2">
        <v>0</v>
      </c>
      <c r="I31" s="2">
        <f t="shared" ref="I31" si="2">G31-H31</f>
        <v>0</v>
      </c>
      <c r="J31" s="3" t="e">
        <f t="shared" ref="J31" si="3">I31/H31</f>
        <v>#DIV/0!</v>
      </c>
    </row>
    <row r="32" spans="1:10" x14ac:dyDescent="0.25">
      <c r="A32" s="8" t="s">
        <v>11</v>
      </c>
      <c r="B32" s="2">
        <f>B31/(1+C$2)</f>
        <v>0</v>
      </c>
      <c r="C32" s="2">
        <f>C31/(1+C$2)</f>
        <v>0</v>
      </c>
      <c r="D32" s="2">
        <f>B32-C32</f>
        <v>0</v>
      </c>
      <c r="E32" s="3" t="e">
        <f>D32/C32</f>
        <v>#DIV/0!</v>
      </c>
      <c r="F32" s="2"/>
      <c r="G32" s="2">
        <f>G31/(1+H$2)</f>
        <v>0</v>
      </c>
      <c r="H32" s="2">
        <f>H31/(1+H$2)</f>
        <v>0</v>
      </c>
      <c r="I32" s="2">
        <f>G32-H32</f>
        <v>0</v>
      </c>
      <c r="J32" s="3" t="e">
        <f>I32/H32</f>
        <v>#DIV/0!</v>
      </c>
    </row>
    <row r="33" spans="1:10" x14ac:dyDescent="0.25">
      <c r="A33" s="7"/>
      <c r="C33" s="2">
        <f>C59-C32</f>
        <v>0</v>
      </c>
      <c r="E33" s="3"/>
      <c r="F33" s="2"/>
      <c r="H33" s="2">
        <f>H59-H32</f>
        <v>0</v>
      </c>
      <c r="J33" s="3"/>
    </row>
    <row r="34" spans="1:10" x14ac:dyDescent="0.25">
      <c r="A34" s="7"/>
      <c r="E34" s="3"/>
      <c r="F34" s="2"/>
      <c r="J34" s="3"/>
    </row>
    <row r="35" spans="1:10" x14ac:dyDescent="0.25">
      <c r="A35" s="7"/>
      <c r="E35" s="3"/>
      <c r="F35" s="2"/>
      <c r="J35" s="3"/>
    </row>
    <row r="36" spans="1:10" x14ac:dyDescent="0.25">
      <c r="A36" s="7" t="s">
        <v>3</v>
      </c>
      <c r="B36" s="2">
        <v>97985</v>
      </c>
      <c r="C36" s="2">
        <v>572775</v>
      </c>
      <c r="D36" s="2">
        <f t="shared" ref="D36:D46" si="4">B36-C36</f>
        <v>-474790</v>
      </c>
      <c r="E36" s="3">
        <f t="shared" ref="E36:E46" si="5">D36/C36</f>
        <v>-0.82892933525380819</v>
      </c>
      <c r="F36" s="2"/>
      <c r="G36" s="2">
        <v>369211</v>
      </c>
      <c r="H36" s="2">
        <v>577185</v>
      </c>
      <c r="I36" s="2">
        <f t="shared" ref="I36:I46" si="6">G36-H36</f>
        <v>-207974</v>
      </c>
      <c r="J36" s="3">
        <f t="shared" ref="J36:J46" si="7">I36/H36</f>
        <v>-0.36032467926228157</v>
      </c>
    </row>
    <row r="37" spans="1:10" x14ac:dyDescent="0.25">
      <c r="A37" s="8" t="s">
        <v>11</v>
      </c>
      <c r="B37" s="2">
        <f>B36/(1+C$2)</f>
        <v>59874.732661167131</v>
      </c>
      <c r="C37" s="2">
        <f>C36/(1+C$2)</f>
        <v>350000.00000000006</v>
      </c>
      <c r="D37" s="2">
        <f>B37-C37</f>
        <v>-290125.26733883296</v>
      </c>
      <c r="E37" s="3">
        <f>D37/C37</f>
        <v>-0.8289293352538083</v>
      </c>
      <c r="F37" s="2"/>
      <c r="G37" s="2">
        <f>G36/(1+H$2)</f>
        <v>223886.36225820144</v>
      </c>
      <c r="H37" s="2">
        <f>H36/(1+H$2)</f>
        <v>350000</v>
      </c>
      <c r="I37" s="2">
        <f>G37-H37</f>
        <v>-126113.63774179856</v>
      </c>
      <c r="J37" s="3">
        <f>I37/H37</f>
        <v>-0.36032467926228162</v>
      </c>
    </row>
    <row r="38" spans="1:10" x14ac:dyDescent="0.25">
      <c r="A38" s="7"/>
      <c r="C38" s="6">
        <f>C67-C37</f>
        <v>0</v>
      </c>
      <c r="E38" s="3"/>
      <c r="F38" s="2"/>
      <c r="H38" s="6">
        <f>H67-H37</f>
        <v>0</v>
      </c>
      <c r="J38" s="3"/>
    </row>
    <row r="39" spans="1:10" x14ac:dyDescent="0.25">
      <c r="A39" s="7"/>
      <c r="E39" s="3"/>
      <c r="F39" s="2"/>
      <c r="J39" s="3"/>
    </row>
    <row r="40" spans="1:10" x14ac:dyDescent="0.25">
      <c r="A40" s="7"/>
      <c r="E40" s="3"/>
      <c r="F40" s="2"/>
      <c r="J40" s="3"/>
    </row>
    <row r="41" spans="1:10" x14ac:dyDescent="0.25">
      <c r="A41" s="7" t="s">
        <v>17</v>
      </c>
      <c r="B41" s="2">
        <v>0</v>
      </c>
      <c r="C41" s="2">
        <v>0</v>
      </c>
      <c r="D41" s="2">
        <f t="shared" ref="D41" si="8">B41-C41</f>
        <v>0</v>
      </c>
      <c r="E41" s="3" t="e">
        <f t="shared" ref="E41" si="9">D41/C41</f>
        <v>#DIV/0!</v>
      </c>
      <c r="F41" s="2"/>
      <c r="G41" s="2">
        <v>768</v>
      </c>
      <c r="H41" s="2">
        <v>0</v>
      </c>
      <c r="I41" s="2">
        <f t="shared" ref="I41" si="10">G41-H41</f>
        <v>768</v>
      </c>
      <c r="J41" s="3" t="e">
        <f t="shared" ref="J41" si="11">I41/H41</f>
        <v>#DIV/0!</v>
      </c>
    </row>
    <row r="42" spans="1:10" x14ac:dyDescent="0.25">
      <c r="A42" s="8" t="s">
        <v>11</v>
      </c>
      <c r="B42" s="2">
        <f>B41/(1+C$2)</f>
        <v>0</v>
      </c>
      <c r="C42" s="2">
        <f>C41/(1+C$2)</f>
        <v>0</v>
      </c>
      <c r="D42" s="2">
        <f>B42-C42</f>
        <v>0</v>
      </c>
      <c r="E42" s="3" t="e">
        <f>D42/C42</f>
        <v>#DIV/0!</v>
      </c>
      <c r="F42" s="2"/>
      <c r="G42" s="2">
        <f>G41/(1+H$2)</f>
        <v>465.70856830998724</v>
      </c>
      <c r="H42" s="2">
        <f>H41/(1+H$2)</f>
        <v>0</v>
      </c>
      <c r="I42" s="2">
        <f>G42-H42</f>
        <v>465.70856830998724</v>
      </c>
      <c r="J42" s="3" t="e">
        <f>I42/H42</f>
        <v>#DIV/0!</v>
      </c>
    </row>
    <row r="43" spans="1:10" x14ac:dyDescent="0.25">
      <c r="A43" s="7"/>
      <c r="C43" s="6">
        <f>C55-C42</f>
        <v>0</v>
      </c>
      <c r="E43" s="2"/>
      <c r="F43" s="2"/>
      <c r="H43" s="6">
        <f>H55-H42</f>
        <v>0</v>
      </c>
    </row>
    <row r="44" spans="1:10" x14ac:dyDescent="0.25">
      <c r="A44" s="7"/>
      <c r="E44" s="3"/>
      <c r="F44" s="2"/>
      <c r="J44" s="3"/>
    </row>
    <row r="45" spans="1:10" x14ac:dyDescent="0.25">
      <c r="A45" s="7"/>
      <c r="E45" s="3"/>
      <c r="F45" s="2"/>
      <c r="J45" s="3"/>
    </row>
    <row r="46" spans="1:10" x14ac:dyDescent="0.25">
      <c r="A46" s="7" t="s">
        <v>4</v>
      </c>
      <c r="B46" s="2">
        <v>4647163</v>
      </c>
      <c r="C46" s="2">
        <v>6897293</v>
      </c>
      <c r="D46" s="2">
        <f t="shared" si="4"/>
        <v>-2250130</v>
      </c>
      <c r="E46" s="3">
        <f t="shared" si="5"/>
        <v>-0.32623378476164488</v>
      </c>
      <c r="F46" s="2"/>
      <c r="G46" s="2">
        <v>9096471</v>
      </c>
      <c r="H46" s="2">
        <v>6931687</v>
      </c>
      <c r="I46" s="2">
        <f t="shared" si="6"/>
        <v>2164784</v>
      </c>
      <c r="J46" s="3">
        <f t="shared" si="7"/>
        <v>0.31230261839578155</v>
      </c>
    </row>
    <row r="47" spans="1:10" x14ac:dyDescent="0.25">
      <c r="A47" s="8" t="s">
        <v>11</v>
      </c>
      <c r="B47" s="2">
        <f>B46/(1+C$2)</f>
        <v>2839696.3030858543</v>
      </c>
      <c r="C47" s="2">
        <f>C46/(1+C$2)</f>
        <v>4214661.1671249624</v>
      </c>
      <c r="D47" s="2">
        <f>B47-C47</f>
        <v>-1374964.8640391082</v>
      </c>
      <c r="E47" s="3">
        <f>D47/C47</f>
        <v>-0.32623378476164494</v>
      </c>
      <c r="F47" s="2"/>
      <c r="G47" s="2">
        <f>G46/(1+H$2)</f>
        <v>5516021.4662543209</v>
      </c>
      <c r="H47" s="2">
        <f>H46/(1+H$2)</f>
        <v>4203315.1415923834</v>
      </c>
      <c r="I47" s="2">
        <f>G47-H47</f>
        <v>1312706.3246619375</v>
      </c>
      <c r="J47" s="3">
        <f>I47/H47</f>
        <v>0.31230261839578177</v>
      </c>
    </row>
    <row r="48" spans="1:10" x14ac:dyDescent="0.25">
      <c r="A48" s="7"/>
      <c r="C48" s="6">
        <f>C62-C47</f>
        <v>-0.16712496243417263</v>
      </c>
      <c r="E48" s="2"/>
      <c r="F48" s="2"/>
      <c r="H48" s="6">
        <f>H62-H47</f>
        <v>-0.14159238338470459</v>
      </c>
    </row>
    <row r="49" spans="1:10" x14ac:dyDescent="0.25">
      <c r="A49" s="7"/>
    </row>
    <row r="50" spans="1:10" x14ac:dyDescent="0.25">
      <c r="A50" s="7"/>
    </row>
    <row r="51" spans="1:10" x14ac:dyDescent="0.25">
      <c r="A51" s="7" t="s">
        <v>20</v>
      </c>
      <c r="B51" s="2">
        <f>B6+B11+B16+B26+B21+B31+B36+B41+B46</f>
        <v>34309140</v>
      </c>
      <c r="C51" s="2">
        <f>C6+C11+C16+C26+C21+C31+C36+C41+C46</f>
        <v>52573489</v>
      </c>
      <c r="D51" s="2">
        <f t="shared" ref="D51" si="12">B51-C51</f>
        <v>-18264349</v>
      </c>
      <c r="E51" s="3">
        <f t="shared" ref="E51" si="13">D51/C51</f>
        <v>-0.34740606620192166</v>
      </c>
      <c r="G51" s="2">
        <f>G6+G11+G16+G26+G21+G31+G36+G41+G46</f>
        <v>73775033</v>
      </c>
      <c r="H51" s="2">
        <f>H6+H11+H16+H26+H21+H31+H36+H41+H46</f>
        <v>53437227</v>
      </c>
      <c r="I51" s="2">
        <f t="shared" ref="I51" si="14">G51-H51</f>
        <v>20337806</v>
      </c>
      <c r="J51" s="3">
        <f t="shared" ref="J51" si="15">I51/H51</f>
        <v>0.38059246599753388</v>
      </c>
    </row>
    <row r="52" spans="1:10" x14ac:dyDescent="0.25">
      <c r="A52" s="7" t="s">
        <v>24</v>
      </c>
      <c r="B52" s="2">
        <f>B7+B12+B17+B27+B22+B32+B37+B42+B47</f>
        <v>20964949.587534368</v>
      </c>
      <c r="C52" s="2">
        <f>C7+C12+C17+C27+C22+C32+C37+C42+C47</f>
        <v>32125566.147265509</v>
      </c>
      <c r="D52" s="2">
        <f>B52-C52</f>
        <v>-11160616.559731141</v>
      </c>
      <c r="E52" s="3">
        <f>D52/C52</f>
        <v>-0.34740606620192183</v>
      </c>
      <c r="G52" s="2">
        <f>G7+G12+G17+G27+G22+G32+G37+G42+G47</f>
        <v>44736542.962828211</v>
      </c>
      <c r="H52" s="2">
        <f>H7+H12+H17+H27+H22+H32+H37+H42+H47</f>
        <v>32403873.021648172</v>
      </c>
      <c r="I52" s="2">
        <f>G52-H52</f>
        <v>12332669.941180039</v>
      </c>
      <c r="J52" s="3">
        <f>I52/H52</f>
        <v>0.38059246599753394</v>
      </c>
    </row>
    <row r="53" spans="1:10" x14ac:dyDescent="0.25">
      <c r="A53" s="7"/>
      <c r="C53" s="2">
        <f>C69</f>
        <v>32125566</v>
      </c>
      <c r="H53" s="2">
        <f>H69</f>
        <v>32403873</v>
      </c>
    </row>
    <row r="54" spans="1:10" x14ac:dyDescent="0.25">
      <c r="A54" s="7"/>
      <c r="C54" s="2">
        <f>C52-C53</f>
        <v>0.14726550877094269</v>
      </c>
    </row>
    <row r="55" spans="1:10" x14ac:dyDescent="0.25">
      <c r="A55" s="7"/>
    </row>
    <row r="57" spans="1:10" s="2" customFormat="1" x14ac:dyDescent="0.25">
      <c r="A57" t="s">
        <v>18</v>
      </c>
      <c r="E57"/>
      <c r="F57"/>
      <c r="J57"/>
    </row>
    <row r="58" spans="1:10" x14ac:dyDescent="0.25">
      <c r="A58" s="10" t="s">
        <v>22</v>
      </c>
    </row>
    <row r="59" spans="1:10" s="2" customFormat="1" x14ac:dyDescent="0.25">
      <c r="A59" t="s">
        <v>16</v>
      </c>
      <c r="C59" s="2">
        <v>0</v>
      </c>
      <c r="E59"/>
      <c r="F59"/>
      <c r="H59" s="2">
        <v>0</v>
      </c>
      <c r="J59"/>
    </row>
    <row r="60" spans="1:10" s="2" customFormat="1" x14ac:dyDescent="0.25">
      <c r="A60" t="s">
        <v>23</v>
      </c>
      <c r="C60" s="2">
        <v>0</v>
      </c>
      <c r="E60"/>
      <c r="F60"/>
      <c r="H60" s="2">
        <v>0</v>
      </c>
      <c r="J60"/>
    </row>
    <row r="61" spans="1:10" s="2" customFormat="1" x14ac:dyDescent="0.25">
      <c r="A61" t="s">
        <v>13</v>
      </c>
      <c r="C61" s="2">
        <v>0</v>
      </c>
      <c r="E61"/>
      <c r="F61"/>
      <c r="H61" s="2">
        <v>0</v>
      </c>
      <c r="J61"/>
    </row>
    <row r="62" spans="1:10" s="2" customFormat="1" x14ac:dyDescent="0.25">
      <c r="A62" t="s">
        <v>4</v>
      </c>
      <c r="C62" s="2">
        <f>3971097+243564</f>
        <v>4214661</v>
      </c>
      <c r="E62"/>
      <c r="F62"/>
      <c r="H62" s="2">
        <f>3959751+243564</f>
        <v>4203315</v>
      </c>
      <c r="J62"/>
    </row>
    <row r="63" spans="1:10" s="2" customFormat="1" x14ac:dyDescent="0.25">
      <c r="A63" t="s">
        <v>17</v>
      </c>
      <c r="C63" s="2">
        <v>0</v>
      </c>
      <c r="E63"/>
      <c r="F63"/>
      <c r="H63" s="2">
        <v>0</v>
      </c>
      <c r="J63"/>
    </row>
    <row r="64" spans="1:10" s="2" customFormat="1" x14ac:dyDescent="0.25">
      <c r="A64" t="s">
        <v>0</v>
      </c>
      <c r="C64" s="2">
        <v>800000</v>
      </c>
      <c r="E64"/>
      <c r="F64"/>
      <c r="H64" s="2">
        <v>800000</v>
      </c>
      <c r="J64"/>
    </row>
    <row r="65" spans="1:10" s="2" customFormat="1" x14ac:dyDescent="0.25">
      <c r="A65" t="s">
        <v>14</v>
      </c>
      <c r="C65" s="2">
        <v>26760905</v>
      </c>
      <c r="E65"/>
      <c r="F65"/>
      <c r="H65" s="2">
        <v>27050558</v>
      </c>
      <c r="J65"/>
    </row>
    <row r="66" spans="1:10" s="2" customFormat="1" x14ac:dyDescent="0.25">
      <c r="A66" t="s">
        <v>1</v>
      </c>
      <c r="C66" s="2">
        <v>0</v>
      </c>
      <c r="E66"/>
      <c r="F66"/>
      <c r="H66" s="2">
        <v>0</v>
      </c>
      <c r="J66"/>
    </row>
    <row r="67" spans="1:10" x14ac:dyDescent="0.25">
      <c r="A67" t="s">
        <v>3</v>
      </c>
      <c r="C67" s="2">
        <v>350000</v>
      </c>
      <c r="H67" s="2">
        <v>350000</v>
      </c>
    </row>
    <row r="68" spans="1:10" x14ac:dyDescent="0.25">
      <c r="A68" t="s">
        <v>17</v>
      </c>
      <c r="C68" s="2">
        <v>0</v>
      </c>
      <c r="H68" s="2">
        <v>0</v>
      </c>
    </row>
    <row r="69" spans="1:10" x14ac:dyDescent="0.25">
      <c r="C69" s="9">
        <f>SUM(C59:C68)</f>
        <v>32125566</v>
      </c>
      <c r="H69" s="9">
        <f>SUM(H59:H68)</f>
        <v>32403873</v>
      </c>
    </row>
    <row r="73" spans="1:10" x14ac:dyDescent="0.25">
      <c r="A73" s="10" t="s">
        <v>21</v>
      </c>
    </row>
    <row r="74" spans="1:10" x14ac:dyDescent="0.25">
      <c r="A74" t="s">
        <v>16</v>
      </c>
      <c r="C74" s="2">
        <v>0</v>
      </c>
    </row>
    <row r="75" spans="1:10" x14ac:dyDescent="0.25">
      <c r="A75" t="s">
        <v>23</v>
      </c>
    </row>
    <row r="76" spans="1:10" x14ac:dyDescent="0.25">
      <c r="A76" t="s">
        <v>13</v>
      </c>
      <c r="C76" s="2">
        <v>0</v>
      </c>
    </row>
    <row r="77" spans="1:10" x14ac:dyDescent="0.25">
      <c r="A77" t="s">
        <v>4</v>
      </c>
      <c r="C77" s="2">
        <f>C46</f>
        <v>6897293</v>
      </c>
    </row>
    <row r="78" spans="1:10" x14ac:dyDescent="0.25">
      <c r="A78" t="s">
        <v>17</v>
      </c>
      <c r="C78" s="2">
        <v>0</v>
      </c>
    </row>
    <row r="79" spans="1:10" x14ac:dyDescent="0.25">
      <c r="A79" t="s">
        <v>0</v>
      </c>
      <c r="C79" s="2">
        <f>C6</f>
        <v>1309200</v>
      </c>
    </row>
    <row r="80" spans="1:10" x14ac:dyDescent="0.25">
      <c r="A80" t="s">
        <v>14</v>
      </c>
      <c r="C80" s="2">
        <f>C16</f>
        <v>43794221</v>
      </c>
    </row>
    <row r="81" spans="1:3" x14ac:dyDescent="0.25">
      <c r="A81" t="s">
        <v>1</v>
      </c>
      <c r="C81" s="2">
        <f>C11</f>
        <v>0</v>
      </c>
    </row>
    <row r="82" spans="1:3" x14ac:dyDescent="0.25">
      <c r="A82" t="s">
        <v>3</v>
      </c>
      <c r="C82" s="2">
        <f>C36</f>
        <v>572775</v>
      </c>
    </row>
    <row r="83" spans="1:3" x14ac:dyDescent="0.25">
      <c r="A83" t="s">
        <v>17</v>
      </c>
      <c r="C83" s="2">
        <v>0</v>
      </c>
    </row>
    <row r="84" spans="1:3" x14ac:dyDescent="0.25">
      <c r="C84" s="9">
        <f>SUM(C76:C83)</f>
        <v>52573489</v>
      </c>
    </row>
  </sheetData>
  <mergeCells count="2">
    <mergeCell ref="B3:D3"/>
    <mergeCell ref="G3:I3"/>
  </mergeCells>
  <pageMargins left="0.7" right="0.7" top="0.75" bottom="0.75" header="0.3" footer="0.3"/>
  <pageSetup paperSize="17" orientation="portrait" r:id="rId1"/>
  <headerFooter>
    <oddHeader>&amp;C&amp;"-,Bold"&amp;14&amp;UCapital Labor Distribution Review</oddHeader>
    <oddFooter>&amp;L&amp;A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selection activeCell="A6" sqref="A6"/>
    </sheetView>
  </sheetViews>
  <sheetFormatPr defaultRowHeight="15" x14ac:dyDescent="0.25"/>
  <cols>
    <col min="1" max="1" width="26.140625" customWidth="1"/>
    <col min="2" max="3" width="11.7109375" style="2" customWidth="1"/>
    <col min="4" max="4" width="12.28515625" style="2" bestFit="1" customWidth="1"/>
    <col min="5" max="5" width="11.7109375" customWidth="1"/>
    <col min="6" max="6" width="5.42578125" customWidth="1"/>
    <col min="7" max="9" width="11.7109375" style="2" customWidth="1"/>
    <col min="10" max="10" width="11.7109375" customWidth="1"/>
  </cols>
  <sheetData>
    <row r="1" spans="1:10" x14ac:dyDescent="0.25">
      <c r="A1" t="s">
        <v>15</v>
      </c>
    </row>
    <row r="2" spans="1:10" x14ac:dyDescent="0.25">
      <c r="A2" t="s">
        <v>12</v>
      </c>
      <c r="C2" s="3">
        <v>0.62549999999999994</v>
      </c>
      <c r="H2" s="3">
        <v>0.61009999999999998</v>
      </c>
    </row>
    <row r="3" spans="1:10" x14ac:dyDescent="0.25">
      <c r="B3" s="11" t="s">
        <v>8</v>
      </c>
      <c r="C3" s="11"/>
      <c r="D3" s="11"/>
      <c r="G3" s="11" t="s">
        <v>9</v>
      </c>
      <c r="H3" s="11"/>
      <c r="I3" s="11"/>
    </row>
    <row r="4" spans="1:10" x14ac:dyDescent="0.25">
      <c r="B4" s="5" t="s">
        <v>5</v>
      </c>
      <c r="C4" s="5" t="s">
        <v>6</v>
      </c>
      <c r="D4" s="5" t="s">
        <v>7</v>
      </c>
      <c r="E4" s="1" t="s">
        <v>10</v>
      </c>
      <c r="G4" s="5" t="s">
        <v>5</v>
      </c>
      <c r="H4" s="5" t="s">
        <v>6</v>
      </c>
      <c r="I4" s="5" t="s">
        <v>7</v>
      </c>
      <c r="J4" s="1" t="s">
        <v>10</v>
      </c>
    </row>
    <row r="5" spans="1:10" x14ac:dyDescent="0.25">
      <c r="C5" s="5"/>
      <c r="D5" s="5"/>
      <c r="E5" s="1"/>
      <c r="H5" s="5"/>
      <c r="I5" s="5"/>
      <c r="J5" s="1"/>
    </row>
    <row r="6" spans="1:10" x14ac:dyDescent="0.25">
      <c r="A6" s="7" t="s">
        <v>0</v>
      </c>
      <c r="B6" s="2">
        <v>528234</v>
      </c>
      <c r="C6" s="2">
        <v>1300400</v>
      </c>
      <c r="D6" s="2">
        <f>B6-C6</f>
        <v>-772166</v>
      </c>
      <c r="E6" s="3">
        <f>D6/C6</f>
        <v>-0.59379114118732701</v>
      </c>
      <c r="F6" s="2"/>
      <c r="G6" s="2">
        <v>3108776</v>
      </c>
      <c r="H6" s="2">
        <v>1288080</v>
      </c>
      <c r="I6" s="2">
        <f>G6-H6</f>
        <v>1820696</v>
      </c>
      <c r="J6" s="3">
        <f>I6/H6</f>
        <v>1.4134960561455809</v>
      </c>
    </row>
    <row r="7" spans="1:10" x14ac:dyDescent="0.25">
      <c r="A7" s="8" t="s">
        <v>11</v>
      </c>
      <c r="B7" s="2">
        <f>B6/(1+C$2)</f>
        <v>324967.08705013845</v>
      </c>
      <c r="C7" s="2">
        <f>C6/(1+C$2)</f>
        <v>800000</v>
      </c>
      <c r="D7" s="2">
        <f>B7-C7</f>
        <v>-475032.91294986155</v>
      </c>
      <c r="E7" s="3">
        <f>D7/C7</f>
        <v>-0.5937911411873269</v>
      </c>
      <c r="F7" s="2"/>
      <c r="G7" s="2">
        <f>G6/(1+H$2)</f>
        <v>1930796.8449164648</v>
      </c>
      <c r="H7" s="2">
        <f>H6/(1+H$2)</f>
        <v>800000</v>
      </c>
      <c r="I7" s="2">
        <f>G7-H7</f>
        <v>1130796.8449164648</v>
      </c>
      <c r="J7" s="3">
        <f>I7/H7</f>
        <v>1.4134960561455809</v>
      </c>
    </row>
    <row r="8" spans="1:10" x14ac:dyDescent="0.25">
      <c r="A8" s="7"/>
      <c r="C8" s="6">
        <f>C64-C7</f>
        <v>0</v>
      </c>
      <c r="D8" s="2">
        <f>B8-C8</f>
        <v>0</v>
      </c>
      <c r="E8" s="3" t="e">
        <f>D8/C8</f>
        <v>#DIV/0!</v>
      </c>
      <c r="F8" s="2"/>
      <c r="H8" s="6">
        <f>H64-H7</f>
        <v>0</v>
      </c>
      <c r="I8" s="2">
        <f>G8-H8</f>
        <v>0</v>
      </c>
      <c r="J8" s="3" t="e">
        <f>I8/H8</f>
        <v>#DIV/0!</v>
      </c>
    </row>
    <row r="9" spans="1:10" x14ac:dyDescent="0.25">
      <c r="A9" s="7"/>
      <c r="E9" s="3"/>
      <c r="F9" s="2"/>
      <c r="H9" s="4"/>
      <c r="J9" s="3"/>
    </row>
    <row r="10" spans="1:10" x14ac:dyDescent="0.25">
      <c r="A10" s="7"/>
      <c r="E10" s="3"/>
      <c r="F10" s="2"/>
      <c r="J10" s="3"/>
    </row>
    <row r="11" spans="1:10" x14ac:dyDescent="0.25">
      <c r="A11" s="7" t="s">
        <v>1</v>
      </c>
      <c r="B11" s="2">
        <v>16510</v>
      </c>
      <c r="C11" s="2">
        <v>0</v>
      </c>
      <c r="D11" s="2">
        <f>B11-C11</f>
        <v>16510</v>
      </c>
      <c r="E11" s="3" t="e">
        <f>D11/C11</f>
        <v>#DIV/0!</v>
      </c>
      <c r="F11" s="2"/>
      <c r="G11" s="2">
        <v>188635</v>
      </c>
      <c r="H11" s="2">
        <v>0</v>
      </c>
      <c r="I11" s="2">
        <f>G11-H11</f>
        <v>188635</v>
      </c>
      <c r="J11" s="3" t="e">
        <f>I11/H11</f>
        <v>#DIV/0!</v>
      </c>
    </row>
    <row r="12" spans="1:10" x14ac:dyDescent="0.25">
      <c r="A12" s="8" t="s">
        <v>11</v>
      </c>
      <c r="B12" s="2">
        <f>B11/(1+C$2)</f>
        <v>10156.874807751461</v>
      </c>
      <c r="C12" s="2">
        <f>C11/(1+C$2)</f>
        <v>0</v>
      </c>
      <c r="D12" s="2">
        <f>B12-C12</f>
        <v>10156.874807751461</v>
      </c>
      <c r="E12" s="3" t="e">
        <f>D12/C12</f>
        <v>#DIV/0!</v>
      </c>
      <c r="F12" s="2"/>
      <c r="G12" s="2">
        <f>G11/(1+H$2)</f>
        <v>117157.31942115395</v>
      </c>
      <c r="H12" s="2">
        <f>H11/(1+H$2)</f>
        <v>0</v>
      </c>
      <c r="I12" s="2">
        <f>G12-H12</f>
        <v>117157.31942115395</v>
      </c>
      <c r="J12" s="3" t="e">
        <f>I12/H12</f>
        <v>#DIV/0!</v>
      </c>
    </row>
    <row r="13" spans="1:10" x14ac:dyDescent="0.25">
      <c r="A13" s="8"/>
      <c r="C13" s="6">
        <f>C66-C12</f>
        <v>0</v>
      </c>
      <c r="E13" s="3"/>
      <c r="F13" s="2"/>
      <c r="H13" s="6">
        <f>H66-H12</f>
        <v>0</v>
      </c>
      <c r="J13" s="3"/>
    </row>
    <row r="14" spans="1:10" x14ac:dyDescent="0.25">
      <c r="A14" s="7"/>
      <c r="E14" s="3"/>
      <c r="F14" s="2"/>
      <c r="J14" s="3"/>
    </row>
    <row r="15" spans="1:10" x14ac:dyDescent="0.25">
      <c r="A15" s="7"/>
      <c r="E15" s="3"/>
      <c r="F15" s="2"/>
      <c r="J15" s="3"/>
    </row>
    <row r="16" spans="1:10" x14ac:dyDescent="0.25">
      <c r="A16" s="7" t="s">
        <v>2</v>
      </c>
      <c r="B16" s="2">
        <v>29019248</v>
      </c>
      <c r="C16" s="2">
        <v>43499784</v>
      </c>
      <c r="D16" s="2">
        <f>B16-C16</f>
        <v>-14480536</v>
      </c>
      <c r="E16" s="3">
        <f>D16/C16</f>
        <v>-0.33288753801628074</v>
      </c>
      <c r="F16" s="2"/>
      <c r="G16" s="2">
        <v>61011172</v>
      </c>
      <c r="H16" s="2">
        <v>43505781</v>
      </c>
      <c r="I16" s="2">
        <f>G16-H16</f>
        <v>17505391</v>
      </c>
      <c r="J16" s="3">
        <f>I16/H16</f>
        <v>0.40236930811562721</v>
      </c>
    </row>
    <row r="17" spans="1:10" x14ac:dyDescent="0.25">
      <c r="A17" s="8" t="s">
        <v>11</v>
      </c>
      <c r="B17" s="2">
        <f>B16/(1+C$2)</f>
        <v>17852505.690556753</v>
      </c>
      <c r="C17" s="2">
        <f>C16/(1+C$2)</f>
        <v>26760863.734235622</v>
      </c>
      <c r="D17" s="2">
        <f>B17-C17</f>
        <v>-8908358.0436788686</v>
      </c>
      <c r="E17" s="3">
        <f>D17/C17</f>
        <v>-0.33288753801628074</v>
      </c>
      <c r="F17" s="2"/>
      <c r="G17" s="2">
        <f>G16/(1+H$2)</f>
        <v>37892784.299111858</v>
      </c>
      <c r="H17" s="2">
        <f>H16/(1+H$2)</f>
        <v>27020545.928824294</v>
      </c>
      <c r="I17" s="2">
        <f>G17-H17</f>
        <v>10872238.370287564</v>
      </c>
      <c r="J17" s="3">
        <f>I17/H17</f>
        <v>0.40236930811562738</v>
      </c>
    </row>
    <row r="18" spans="1:10" x14ac:dyDescent="0.25">
      <c r="A18" s="7"/>
      <c r="C18" s="6">
        <f>C65-C17</f>
        <v>55.265764378011227</v>
      </c>
      <c r="D18" s="2">
        <f>B18-C18</f>
        <v>-55.265764378011227</v>
      </c>
      <c r="E18" s="3">
        <f>D18/C18</f>
        <v>-1</v>
      </c>
      <c r="F18" s="2"/>
      <c r="G18" s="2">
        <f>G15/1.6582</f>
        <v>0</v>
      </c>
      <c r="H18" s="6">
        <f>H65-H17</f>
        <v>-18.928824294358492</v>
      </c>
      <c r="I18" s="2">
        <f>G18-H18</f>
        <v>18.928824294358492</v>
      </c>
      <c r="J18" s="3">
        <f>I18/H18</f>
        <v>-1</v>
      </c>
    </row>
    <row r="19" spans="1:10" x14ac:dyDescent="0.25">
      <c r="A19" s="7"/>
      <c r="E19" s="3"/>
      <c r="F19" s="2"/>
      <c r="H19" s="4"/>
      <c r="J19" s="3"/>
    </row>
    <row r="20" spans="1:10" x14ac:dyDescent="0.25">
      <c r="A20" s="7"/>
      <c r="E20" s="3"/>
      <c r="F20" s="2"/>
      <c r="H20" s="4"/>
      <c r="J20" s="3"/>
    </row>
    <row r="21" spans="1:10" x14ac:dyDescent="0.25">
      <c r="A21" s="7" t="s">
        <v>13</v>
      </c>
      <c r="B21" s="2">
        <v>0</v>
      </c>
      <c r="C21" s="2">
        <v>0</v>
      </c>
      <c r="D21" s="2">
        <f>B21-C21</f>
        <v>0</v>
      </c>
      <c r="E21" s="3" t="e">
        <f>D21/C21</f>
        <v>#DIV/0!</v>
      </c>
      <c r="F21" s="2"/>
      <c r="G21" s="2">
        <v>0</v>
      </c>
      <c r="H21" s="2">
        <v>0</v>
      </c>
      <c r="I21" s="2">
        <f>G21-H21</f>
        <v>0</v>
      </c>
      <c r="J21" s="3" t="e">
        <f>I21/H21</f>
        <v>#DIV/0!</v>
      </c>
    </row>
    <row r="22" spans="1:10" x14ac:dyDescent="0.25">
      <c r="A22" s="8" t="s">
        <v>11</v>
      </c>
      <c r="B22" s="2">
        <f>B21/(1+C$2)</f>
        <v>0</v>
      </c>
      <c r="C22" s="2">
        <v>0</v>
      </c>
      <c r="D22" s="2">
        <f>B22-C22</f>
        <v>0</v>
      </c>
      <c r="E22" s="3" t="e">
        <f>D22/C22</f>
        <v>#DIV/0!</v>
      </c>
      <c r="F22" s="2"/>
      <c r="G22" s="2">
        <f>G21/(1+H$2)</f>
        <v>0</v>
      </c>
      <c r="H22" s="2">
        <v>0</v>
      </c>
      <c r="I22" s="2">
        <f>G22-H22</f>
        <v>0</v>
      </c>
      <c r="J22" s="3" t="e">
        <f>I22/H22</f>
        <v>#DIV/0!</v>
      </c>
    </row>
    <row r="23" spans="1:10" x14ac:dyDescent="0.25">
      <c r="A23" s="7"/>
      <c r="C23" s="6">
        <f>C61-C22</f>
        <v>0</v>
      </c>
      <c r="D23" s="2">
        <f>B23-C23</f>
        <v>0</v>
      </c>
      <c r="E23" s="3" t="e">
        <f>D23/C23</f>
        <v>#DIV/0!</v>
      </c>
      <c r="F23" s="2"/>
      <c r="H23" s="6">
        <f>H61-H22</f>
        <v>0</v>
      </c>
      <c r="I23" s="2">
        <f>G23-H23</f>
        <v>0</v>
      </c>
      <c r="J23" s="3" t="e">
        <f>I23/H23</f>
        <v>#DIV/0!</v>
      </c>
    </row>
    <row r="24" spans="1:10" x14ac:dyDescent="0.25">
      <c r="A24" s="7"/>
      <c r="E24" s="3"/>
      <c r="F24" s="2"/>
      <c r="J24" s="3"/>
    </row>
    <row r="25" spans="1:10" x14ac:dyDescent="0.25">
      <c r="A25" s="7"/>
      <c r="E25" s="3"/>
      <c r="F25" s="2"/>
      <c r="J25" s="3"/>
    </row>
    <row r="26" spans="1:10" x14ac:dyDescent="0.25">
      <c r="A26" s="7" t="s">
        <v>19</v>
      </c>
      <c r="B26" s="2">
        <v>0</v>
      </c>
      <c r="C26" s="2">
        <v>0</v>
      </c>
      <c r="D26" s="2">
        <f>B26-C26</f>
        <v>0</v>
      </c>
      <c r="E26" s="3" t="e">
        <f>D26/C26</f>
        <v>#DIV/0!</v>
      </c>
      <c r="F26" s="2"/>
      <c r="G26" s="2">
        <v>0</v>
      </c>
      <c r="H26" s="2">
        <v>0</v>
      </c>
      <c r="I26" s="2">
        <f>G26-H26</f>
        <v>0</v>
      </c>
      <c r="J26" s="3" t="e">
        <f>I26/H26</f>
        <v>#DIV/0!</v>
      </c>
    </row>
    <row r="27" spans="1:10" x14ac:dyDescent="0.25">
      <c r="A27" s="8" t="s">
        <v>11</v>
      </c>
      <c r="B27" s="2">
        <f>B26/(1+C$2)</f>
        <v>0</v>
      </c>
      <c r="C27" s="2">
        <v>0</v>
      </c>
      <c r="D27" s="2">
        <f>B27-C27</f>
        <v>0</v>
      </c>
      <c r="E27" s="3" t="e">
        <f>D27/C27</f>
        <v>#DIV/0!</v>
      </c>
      <c r="F27" s="2"/>
      <c r="G27" s="2">
        <v>0</v>
      </c>
      <c r="H27" s="2">
        <v>0</v>
      </c>
      <c r="I27" s="2">
        <f>G27-H27</f>
        <v>0</v>
      </c>
      <c r="J27" s="3" t="e">
        <f>I27/H27</f>
        <v>#DIV/0!</v>
      </c>
    </row>
    <row r="28" spans="1:10" x14ac:dyDescent="0.25">
      <c r="A28" s="7"/>
      <c r="C28" s="6">
        <f>C50-C27</f>
        <v>0</v>
      </c>
      <c r="D28" s="2">
        <f>B28-C28</f>
        <v>0</v>
      </c>
      <c r="E28" s="3" t="e">
        <f>D28/C28</f>
        <v>#DIV/0!</v>
      </c>
      <c r="F28" s="2"/>
      <c r="H28" s="6">
        <f>H50-H27</f>
        <v>0</v>
      </c>
      <c r="I28" s="2">
        <f>G28-H28</f>
        <v>0</v>
      </c>
      <c r="J28" s="3" t="e">
        <f>I28/H28</f>
        <v>#DIV/0!</v>
      </c>
    </row>
    <row r="29" spans="1:10" x14ac:dyDescent="0.25">
      <c r="A29" s="7"/>
      <c r="E29" s="3"/>
      <c r="F29" s="2"/>
      <c r="H29" s="4"/>
      <c r="J29" s="3"/>
    </row>
    <row r="30" spans="1:10" x14ac:dyDescent="0.25">
      <c r="A30" s="7"/>
      <c r="E30" s="3"/>
      <c r="F30" s="2"/>
      <c r="H30" s="4"/>
      <c r="J30" s="3"/>
    </row>
    <row r="31" spans="1:10" x14ac:dyDescent="0.25">
      <c r="A31" s="7" t="s">
        <v>16</v>
      </c>
      <c r="B31" s="2">
        <v>0</v>
      </c>
      <c r="C31" s="2">
        <v>0</v>
      </c>
      <c r="D31" s="2">
        <f t="shared" ref="D31" si="0">B31-C31</f>
        <v>0</v>
      </c>
      <c r="E31" s="3" t="e">
        <f t="shared" ref="E31" si="1">D31/C31</f>
        <v>#DIV/0!</v>
      </c>
      <c r="F31" s="2"/>
      <c r="G31" s="2">
        <v>0</v>
      </c>
      <c r="H31" s="2">
        <v>0</v>
      </c>
      <c r="I31" s="2">
        <f t="shared" ref="I31" si="2">G31-H31</f>
        <v>0</v>
      </c>
      <c r="J31" s="3" t="e">
        <f t="shared" ref="J31" si="3">I31/H31</f>
        <v>#DIV/0!</v>
      </c>
    </row>
    <row r="32" spans="1:10" x14ac:dyDescent="0.25">
      <c r="A32" s="8" t="s">
        <v>11</v>
      </c>
      <c r="B32" s="2">
        <f>B31/(1+C$2)</f>
        <v>0</v>
      </c>
      <c r="C32" s="2">
        <f>C31/(1+C$2)</f>
        <v>0</v>
      </c>
      <c r="D32" s="2">
        <f>B32-C32</f>
        <v>0</v>
      </c>
      <c r="E32" s="3" t="e">
        <f>D32/C32</f>
        <v>#DIV/0!</v>
      </c>
      <c r="F32" s="2"/>
      <c r="G32" s="2">
        <f>G31/(1+H$2)</f>
        <v>0</v>
      </c>
      <c r="H32" s="2">
        <f>H31/(1+H$2)</f>
        <v>0</v>
      </c>
      <c r="I32" s="2">
        <f>G32-H32</f>
        <v>0</v>
      </c>
      <c r="J32" s="3" t="e">
        <f>I32/H32</f>
        <v>#DIV/0!</v>
      </c>
    </row>
    <row r="33" spans="1:10" x14ac:dyDescent="0.25">
      <c r="A33" s="7"/>
      <c r="C33" s="2">
        <f>C59-C32</f>
        <v>0</v>
      </c>
      <c r="E33" s="3"/>
      <c r="F33" s="2"/>
      <c r="H33" s="2">
        <f>H59-H32</f>
        <v>0</v>
      </c>
      <c r="J33" s="3"/>
    </row>
    <row r="34" spans="1:10" x14ac:dyDescent="0.25">
      <c r="A34" s="7"/>
      <c r="E34" s="3"/>
      <c r="F34" s="2"/>
      <c r="J34" s="3"/>
    </row>
    <row r="35" spans="1:10" x14ac:dyDescent="0.25">
      <c r="A35" s="7"/>
      <c r="E35" s="3"/>
      <c r="F35" s="2"/>
      <c r="J35" s="3"/>
    </row>
    <row r="36" spans="1:10" x14ac:dyDescent="0.25">
      <c r="A36" s="7" t="s">
        <v>3</v>
      </c>
      <c r="B36" s="2">
        <v>97985</v>
      </c>
      <c r="C36" s="2">
        <v>568925</v>
      </c>
      <c r="D36" s="2">
        <f t="shared" ref="D36:D46" si="4">B36-C36</f>
        <v>-470940</v>
      </c>
      <c r="E36" s="3">
        <f t="shared" ref="E36:E46" si="5">D36/C36</f>
        <v>-0.82777167464955836</v>
      </c>
      <c r="F36" s="2"/>
      <c r="G36" s="2">
        <v>369211</v>
      </c>
      <c r="H36" s="2">
        <v>563535</v>
      </c>
      <c r="I36" s="2">
        <f t="shared" ref="I36:I46" si="6">G36-H36</f>
        <v>-194324</v>
      </c>
      <c r="J36" s="3">
        <f t="shared" ref="J36:J46" si="7">I36/H36</f>
        <v>-0.34483040095113882</v>
      </c>
    </row>
    <row r="37" spans="1:10" x14ac:dyDescent="0.25">
      <c r="A37" s="8" t="s">
        <v>11</v>
      </c>
      <c r="B37" s="2">
        <f>B36/(1+C$2)</f>
        <v>60279.913872654572</v>
      </c>
      <c r="C37" s="2">
        <f>C36/(1+C$2)</f>
        <v>350000</v>
      </c>
      <c r="D37" s="2">
        <f>B37-C37</f>
        <v>-289720.08612734545</v>
      </c>
      <c r="E37" s="3">
        <f>D37/C37</f>
        <v>-0.82777167464955848</v>
      </c>
      <c r="F37" s="2"/>
      <c r="G37" s="2">
        <f>G36/(1+H$2)</f>
        <v>229309.35966710141</v>
      </c>
      <c r="H37" s="2">
        <f>H36/(1+H$2)</f>
        <v>350000</v>
      </c>
      <c r="I37" s="2">
        <f>G37-H37</f>
        <v>-120690.64033289859</v>
      </c>
      <c r="J37" s="3">
        <f>I37/H37</f>
        <v>-0.34483040095113882</v>
      </c>
    </row>
    <row r="38" spans="1:10" x14ac:dyDescent="0.25">
      <c r="A38" s="7"/>
      <c r="C38" s="6">
        <f>C67-C37</f>
        <v>0</v>
      </c>
      <c r="E38" s="3"/>
      <c r="F38" s="2"/>
      <c r="H38" s="6">
        <f>H67-H37</f>
        <v>0</v>
      </c>
      <c r="J38" s="3"/>
    </row>
    <row r="39" spans="1:10" x14ac:dyDescent="0.25">
      <c r="A39" s="7"/>
      <c r="E39" s="3"/>
      <c r="F39" s="2"/>
      <c r="J39" s="3"/>
    </row>
    <row r="40" spans="1:10" x14ac:dyDescent="0.25">
      <c r="A40" s="7"/>
      <c r="E40" s="3"/>
      <c r="F40" s="2"/>
      <c r="J40" s="3"/>
    </row>
    <row r="41" spans="1:10" x14ac:dyDescent="0.25">
      <c r="A41" s="7" t="s">
        <v>17</v>
      </c>
      <c r="B41" s="2">
        <v>0</v>
      </c>
      <c r="C41" s="2">
        <v>0</v>
      </c>
      <c r="D41" s="2">
        <f t="shared" ref="D41" si="8">B41-C41</f>
        <v>0</v>
      </c>
      <c r="E41" s="3" t="e">
        <f t="shared" ref="E41" si="9">D41/C41</f>
        <v>#DIV/0!</v>
      </c>
      <c r="F41" s="2"/>
      <c r="G41" s="2">
        <v>768</v>
      </c>
      <c r="H41" s="2">
        <v>0</v>
      </c>
      <c r="I41" s="2">
        <f t="shared" ref="I41" si="10">G41-H41</f>
        <v>768</v>
      </c>
      <c r="J41" s="3" t="e">
        <f t="shared" ref="J41" si="11">I41/H41</f>
        <v>#DIV/0!</v>
      </c>
    </row>
    <row r="42" spans="1:10" x14ac:dyDescent="0.25">
      <c r="A42" s="8" t="s">
        <v>11</v>
      </c>
      <c r="B42" s="2">
        <f>B41/(1+C$2)</f>
        <v>0</v>
      </c>
      <c r="C42" s="2">
        <f>C41/(1+C$2)</f>
        <v>0</v>
      </c>
      <c r="D42" s="2">
        <f>B42-C42</f>
        <v>0</v>
      </c>
      <c r="E42" s="3" t="e">
        <f>D42/C42</f>
        <v>#DIV/0!</v>
      </c>
      <c r="F42" s="2"/>
      <c r="G42" s="2">
        <f>G41/(1+H$2)</f>
        <v>476.9890068939817</v>
      </c>
      <c r="H42" s="2">
        <f>H41/(1+H$2)</f>
        <v>0</v>
      </c>
      <c r="I42" s="2">
        <f>G42-H42</f>
        <v>476.9890068939817</v>
      </c>
      <c r="J42" s="3" t="e">
        <f>I42/H42</f>
        <v>#DIV/0!</v>
      </c>
    </row>
    <row r="43" spans="1:10" x14ac:dyDescent="0.25">
      <c r="A43" s="7"/>
      <c r="C43" s="6">
        <f>C55-C42</f>
        <v>0</v>
      </c>
      <c r="E43" s="2"/>
      <c r="F43" s="2"/>
      <c r="H43" s="6">
        <f>H55-H42</f>
        <v>0</v>
      </c>
    </row>
    <row r="44" spans="1:10" x14ac:dyDescent="0.25">
      <c r="A44" s="7"/>
      <c r="E44" s="3"/>
      <c r="F44" s="2"/>
      <c r="J44" s="3"/>
    </row>
    <row r="45" spans="1:10" x14ac:dyDescent="0.25">
      <c r="A45" s="7"/>
      <c r="E45" s="3"/>
      <c r="F45" s="2"/>
      <c r="J45" s="3"/>
    </row>
    <row r="46" spans="1:10" x14ac:dyDescent="0.25">
      <c r="A46" s="7" t="s">
        <v>4</v>
      </c>
      <c r="B46" s="2">
        <v>4647163</v>
      </c>
      <c r="C46" s="2">
        <v>5346216</v>
      </c>
      <c r="D46" s="2">
        <f t="shared" si="4"/>
        <v>-699053</v>
      </c>
      <c r="E46" s="3">
        <f t="shared" si="5"/>
        <v>-0.13075659494491057</v>
      </c>
      <c r="F46" s="2"/>
      <c r="G46" s="2">
        <v>9096471</v>
      </c>
      <c r="H46" s="2">
        <v>5906291</v>
      </c>
      <c r="I46" s="2">
        <f t="shared" si="6"/>
        <v>3190180</v>
      </c>
      <c r="J46" s="3">
        <f t="shared" si="7"/>
        <v>0.54013254680475442</v>
      </c>
    </row>
    <row r="47" spans="1:10" x14ac:dyDescent="0.25">
      <c r="A47" s="8" t="s">
        <v>11</v>
      </c>
      <c r="B47" s="2">
        <f>B46/(1+C$2)</f>
        <v>2858912.949861581</v>
      </c>
      <c r="C47" s="2">
        <f>C46/(1+C$2)</f>
        <v>3288967.0870501385</v>
      </c>
      <c r="D47" s="2">
        <f>B47-C47</f>
        <v>-430054.13718855754</v>
      </c>
      <c r="E47" s="3">
        <f>D47/C47</f>
        <v>-0.13075659494491063</v>
      </c>
      <c r="F47" s="2"/>
      <c r="G47" s="2">
        <f>G46/(1+H$2)</f>
        <v>5649631.0788149806</v>
      </c>
      <c r="H47" s="2">
        <f>H46/(1+H$2)</f>
        <v>3668275.8834854974</v>
      </c>
      <c r="I47" s="2">
        <f>G47-H47</f>
        <v>1981355.1953294831</v>
      </c>
      <c r="J47" s="3">
        <f>I47/H47</f>
        <v>0.54013254680475464</v>
      </c>
    </row>
    <row r="48" spans="1:10" x14ac:dyDescent="0.25">
      <c r="A48" s="7"/>
      <c r="C48" s="6">
        <f>C62-C47</f>
        <v>-8.7050138507038355E-2</v>
      </c>
      <c r="E48" s="2"/>
      <c r="F48" s="2"/>
      <c r="H48" s="6">
        <f>H62-H47</f>
        <v>0.1165145025588572</v>
      </c>
    </row>
    <row r="49" spans="1:10" x14ac:dyDescent="0.25">
      <c r="A49" s="7"/>
    </row>
    <row r="50" spans="1:10" x14ac:dyDescent="0.25">
      <c r="A50" s="7"/>
    </row>
    <row r="51" spans="1:10" x14ac:dyDescent="0.25">
      <c r="A51" s="7" t="s">
        <v>20</v>
      </c>
      <c r="B51" s="2">
        <f>B6+B11+B16+B26+B21+B31+B36+B41+B46</f>
        <v>34309140</v>
      </c>
      <c r="C51" s="2">
        <f>C6+C11+C16+C26+C21+C31+C36+C41+C46</f>
        <v>50715325</v>
      </c>
      <c r="D51" s="2">
        <f t="shared" ref="D51" si="12">B51-C51</f>
        <v>-16406185</v>
      </c>
      <c r="E51" s="3">
        <f t="shared" ref="E51" si="13">D51/C51</f>
        <v>-0.32349561005475169</v>
      </c>
      <c r="G51" s="2">
        <f>G6+G11+G16+G26+G21+G31+G36+G41+G46</f>
        <v>73775033</v>
      </c>
      <c r="H51" s="2">
        <f>H6+H11+H16+H26+H21+H31+H36+H41+H46</f>
        <v>51263687</v>
      </c>
      <c r="I51" s="2">
        <f t="shared" ref="I51" si="14">G51-H51</f>
        <v>22511346</v>
      </c>
      <c r="J51" s="3">
        <f t="shared" ref="J51" si="15">I51/H51</f>
        <v>0.43912850045296198</v>
      </c>
    </row>
    <row r="52" spans="1:10" x14ac:dyDescent="0.25">
      <c r="A52" s="7" t="s">
        <v>24</v>
      </c>
      <c r="B52" s="2">
        <f>B7+B12+B17+B27+B22+B32+B37+B42+B47</f>
        <v>21106822.51614888</v>
      </c>
      <c r="C52" s="2">
        <f>C7+C12+C17+C27+C22+C32+C37+C42+C47</f>
        <v>31199830.821285762</v>
      </c>
      <c r="D52" s="2">
        <f>B52-C52</f>
        <v>-10093008.305136882</v>
      </c>
      <c r="E52" s="3">
        <f>D52/C52</f>
        <v>-0.32349561005475169</v>
      </c>
      <c r="G52" s="2">
        <f>G7+G12+G17+G27+G22+G32+G37+G42+G47</f>
        <v>45820155.890938453</v>
      </c>
      <c r="H52" s="2">
        <f>H7+H12+H17+H27+H22+H32+H37+H42+H47</f>
        <v>31838821.81230979</v>
      </c>
      <c r="I52" s="2">
        <f>G52-H52</f>
        <v>13981334.078628663</v>
      </c>
      <c r="J52" s="3">
        <f>I52/H52</f>
        <v>0.4391285004529622</v>
      </c>
    </row>
    <row r="53" spans="1:10" x14ac:dyDescent="0.25">
      <c r="A53" s="7"/>
      <c r="C53" s="2">
        <f>C69</f>
        <v>31199886</v>
      </c>
    </row>
    <row r="54" spans="1:10" x14ac:dyDescent="0.25">
      <c r="A54" s="7"/>
      <c r="C54" s="2">
        <f>C52-C53</f>
        <v>-55.178714238107204</v>
      </c>
    </row>
    <row r="55" spans="1:10" x14ac:dyDescent="0.25">
      <c r="A55" s="7"/>
    </row>
    <row r="57" spans="1:10" s="2" customFormat="1" x14ac:dyDescent="0.25">
      <c r="A57" t="s">
        <v>18</v>
      </c>
      <c r="E57"/>
      <c r="F57"/>
      <c r="J57"/>
    </row>
    <row r="58" spans="1:10" x14ac:dyDescent="0.25">
      <c r="A58" s="10" t="s">
        <v>22</v>
      </c>
    </row>
    <row r="59" spans="1:10" s="2" customFormat="1" x14ac:dyDescent="0.25">
      <c r="A59" t="s">
        <v>16</v>
      </c>
      <c r="C59" s="2">
        <v>0</v>
      </c>
      <c r="E59"/>
      <c r="F59"/>
      <c r="H59" s="2">
        <v>0</v>
      </c>
      <c r="J59"/>
    </row>
    <row r="60" spans="1:10" s="2" customFormat="1" x14ac:dyDescent="0.25">
      <c r="A60" t="s">
        <v>23</v>
      </c>
      <c r="C60" s="2">
        <v>0</v>
      </c>
      <c r="E60"/>
      <c r="F60"/>
      <c r="H60" s="2">
        <v>0</v>
      </c>
      <c r="J60"/>
    </row>
    <row r="61" spans="1:10" s="2" customFormat="1" x14ac:dyDescent="0.25">
      <c r="A61" t="s">
        <v>13</v>
      </c>
      <c r="C61" s="2">
        <v>0</v>
      </c>
      <c r="E61"/>
      <c r="F61"/>
      <c r="H61" s="2">
        <v>0</v>
      </c>
      <c r="J61"/>
    </row>
    <row r="62" spans="1:10" s="2" customFormat="1" x14ac:dyDescent="0.25">
      <c r="A62" t="s">
        <v>4</v>
      </c>
      <c r="C62" s="2">
        <v>3288967</v>
      </c>
      <c r="E62"/>
      <c r="F62"/>
      <c r="H62" s="2">
        <v>3668276</v>
      </c>
      <c r="J62"/>
    </row>
    <row r="63" spans="1:10" s="2" customFormat="1" x14ac:dyDescent="0.25">
      <c r="A63" t="s">
        <v>17</v>
      </c>
      <c r="C63" s="2">
        <v>0</v>
      </c>
      <c r="E63"/>
      <c r="F63"/>
      <c r="H63" s="2">
        <v>0</v>
      </c>
      <c r="J63"/>
    </row>
    <row r="64" spans="1:10" s="2" customFormat="1" x14ac:dyDescent="0.25">
      <c r="A64" t="s">
        <v>0</v>
      </c>
      <c r="C64" s="2">
        <v>800000</v>
      </c>
      <c r="E64"/>
      <c r="F64"/>
      <c r="H64" s="2">
        <v>800000</v>
      </c>
      <c r="J64"/>
    </row>
    <row r="65" spans="1:10" s="2" customFormat="1" x14ac:dyDescent="0.25">
      <c r="A65" t="s">
        <v>14</v>
      </c>
      <c r="C65" s="2">
        <v>26760919</v>
      </c>
      <c r="E65"/>
      <c r="F65"/>
      <c r="H65" s="2">
        <v>27020527</v>
      </c>
      <c r="J65"/>
    </row>
    <row r="66" spans="1:10" s="2" customFormat="1" x14ac:dyDescent="0.25">
      <c r="A66" t="s">
        <v>1</v>
      </c>
      <c r="C66" s="2">
        <v>0</v>
      </c>
      <c r="E66"/>
      <c r="F66"/>
      <c r="H66" s="2">
        <v>0</v>
      </c>
      <c r="J66"/>
    </row>
    <row r="67" spans="1:10" x14ac:dyDescent="0.25">
      <c r="A67" t="s">
        <v>3</v>
      </c>
      <c r="C67" s="2">
        <v>350000</v>
      </c>
      <c r="H67" s="2">
        <v>350000</v>
      </c>
    </row>
    <row r="68" spans="1:10" x14ac:dyDescent="0.25">
      <c r="A68" t="s">
        <v>17</v>
      </c>
      <c r="C68" s="2">
        <v>0</v>
      </c>
      <c r="H68" s="2">
        <v>0</v>
      </c>
    </row>
    <row r="69" spans="1:10" x14ac:dyDescent="0.25">
      <c r="C69" s="9">
        <f>SUM(C59:C68)</f>
        <v>31199886</v>
      </c>
      <c r="H69" s="9">
        <f>SUM(H59:H68)</f>
        <v>31838803</v>
      </c>
    </row>
    <row r="73" spans="1:10" x14ac:dyDescent="0.25">
      <c r="A73" s="10" t="s">
        <v>21</v>
      </c>
    </row>
    <row r="74" spans="1:10" x14ac:dyDescent="0.25">
      <c r="A74" t="s">
        <v>16</v>
      </c>
      <c r="C74" s="2">
        <v>0</v>
      </c>
    </row>
    <row r="75" spans="1:10" x14ac:dyDescent="0.25">
      <c r="A75" t="s">
        <v>23</v>
      </c>
    </row>
    <row r="76" spans="1:10" x14ac:dyDescent="0.25">
      <c r="A76" t="s">
        <v>13</v>
      </c>
      <c r="C76" s="2">
        <v>0</v>
      </c>
    </row>
    <row r="77" spans="1:10" x14ac:dyDescent="0.25">
      <c r="A77" t="s">
        <v>4</v>
      </c>
      <c r="C77" s="2">
        <f>C46</f>
        <v>5346216</v>
      </c>
    </row>
    <row r="78" spans="1:10" x14ac:dyDescent="0.25">
      <c r="A78" t="s">
        <v>17</v>
      </c>
      <c r="C78" s="2">
        <v>0</v>
      </c>
    </row>
    <row r="79" spans="1:10" x14ac:dyDescent="0.25">
      <c r="A79" t="s">
        <v>0</v>
      </c>
      <c r="C79" s="2">
        <f>C6</f>
        <v>1300400</v>
      </c>
    </row>
    <row r="80" spans="1:10" x14ac:dyDescent="0.25">
      <c r="A80" t="s">
        <v>14</v>
      </c>
      <c r="C80" s="2">
        <f>C16</f>
        <v>43499784</v>
      </c>
    </row>
    <row r="81" spans="1:3" x14ac:dyDescent="0.25">
      <c r="A81" t="s">
        <v>1</v>
      </c>
      <c r="C81" s="2">
        <f>C11</f>
        <v>0</v>
      </c>
    </row>
    <row r="82" spans="1:3" x14ac:dyDescent="0.25">
      <c r="A82" t="s">
        <v>3</v>
      </c>
      <c r="C82" s="2">
        <f>C36</f>
        <v>568925</v>
      </c>
    </row>
    <row r="83" spans="1:3" x14ac:dyDescent="0.25">
      <c r="A83" t="s">
        <v>17</v>
      </c>
      <c r="C83" s="2">
        <v>0</v>
      </c>
    </row>
    <row r="84" spans="1:3" x14ac:dyDescent="0.25">
      <c r="C84" s="9">
        <f>SUM(C76:C83)</f>
        <v>50715325</v>
      </c>
    </row>
  </sheetData>
  <mergeCells count="2">
    <mergeCell ref="B3:D3"/>
    <mergeCell ref="G3:I3"/>
  </mergeCells>
  <pageMargins left="0.7" right="0.7" top="0.75" bottom="0.75" header="0.3" footer="0.3"/>
  <pageSetup paperSize="17" orientation="portrait" r:id="rId1"/>
  <headerFooter>
    <oddHeader>&amp;C&amp;"-,Bold"&amp;14&amp;UCapital Labor Distribution Review</oddHeader>
    <oddFooter>&amp;L&amp;A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GDR Data\Labor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79EA3843-130F-474A-9515-ECF5A697A91B}"/>
</file>

<file path=customXml/itemProps2.xml><?xml version="1.0" encoding="utf-8"?>
<ds:datastoreItem xmlns:ds="http://schemas.openxmlformats.org/officeDocument/2006/customXml" ds:itemID="{31F12DD1-6441-4888-96EC-FCCF5F420346}"/>
</file>

<file path=customXml/itemProps3.xml><?xml version="1.0" encoding="utf-8"?>
<ds:datastoreItem xmlns:ds="http://schemas.openxmlformats.org/officeDocument/2006/customXml" ds:itemID="{9F0F5566-83E4-4356-A5C8-B0EB624E19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160205</vt:lpstr>
      <vt:lpstr>160204</vt:lpstr>
      <vt:lpstr>160127</vt:lpstr>
      <vt:lpstr>160126</vt:lpstr>
      <vt:lpstr>160122</vt:lpstr>
      <vt:lpstr>151116</vt:lpstr>
      <vt:lpstr>151103</vt:lpstr>
      <vt:lpstr>Sheet2</vt:lpstr>
      <vt:lpstr>Sheet3</vt:lpstr>
      <vt:lpstr>'160126'!Print_Area</vt:lpstr>
      <vt:lpstr>'160127'!Print_Area</vt:lpstr>
      <vt:lpstr>'160204'!Print_Area</vt:lpstr>
      <vt:lpstr>'160205'!Print_Area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Capital Labor Dist check</dc:title>
  <dc:creator>David Buening</dc:creator>
  <cp:lastModifiedBy>Buening,David E</cp:lastModifiedBy>
  <cp:lastPrinted>2016-01-26T17:17:07Z</cp:lastPrinted>
  <dcterms:created xsi:type="dcterms:W3CDTF">2011-12-01T22:54:49Z</dcterms:created>
  <dcterms:modified xsi:type="dcterms:W3CDTF">2016-02-05T16:05:32Z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