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2" windowWidth="9996" windowHeight="9432"/>
  </bookViews>
  <sheets>
    <sheet name="Sheet1" sheetId="1" r:id="rId1"/>
    <sheet name="Program Forecast Handout" sheetId="2" r:id="rId2"/>
  </sheets>
  <definedNames>
    <definedName name="Completed_Appn_by_Close_Date">#REF!</definedName>
    <definedName name="_xlnm.Print_Area" localSheetId="1">'Program Forecast Handout'!$B$45:$H$83</definedName>
  </definedNames>
  <calcPr calcId="145621"/>
</workbook>
</file>

<file path=xl/calcChain.xml><?xml version="1.0" encoding="utf-8"?>
<calcChain xmlns="http://schemas.openxmlformats.org/spreadsheetml/2006/main">
  <c r="H79" i="2" l="1"/>
  <c r="G79" i="2"/>
  <c r="F79" i="2"/>
  <c r="E79" i="2"/>
  <c r="D79" i="2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G68" i="2"/>
  <c r="F68" i="2"/>
  <c r="E68" i="2"/>
  <c r="D68" i="2"/>
  <c r="H63" i="2"/>
  <c r="G63" i="2"/>
  <c r="F63" i="2"/>
  <c r="E63" i="2"/>
  <c r="D63" i="2"/>
  <c r="C63" i="2"/>
  <c r="C21" i="2" l="1"/>
  <c r="D21" i="2"/>
  <c r="E21" i="2"/>
  <c r="F21" i="2"/>
  <c r="G21" i="2"/>
  <c r="H21" i="2"/>
  <c r="C68" i="2"/>
  <c r="C69" i="2"/>
  <c r="C70" i="2"/>
  <c r="C71" i="2"/>
  <c r="C72" i="2"/>
  <c r="C73" i="2"/>
  <c r="C74" i="2"/>
  <c r="C75" i="2"/>
  <c r="C76" i="2"/>
  <c r="C77" i="2"/>
  <c r="C78" i="2"/>
  <c r="C79" i="2"/>
  <c r="C81" i="2" l="1"/>
  <c r="H81" i="2"/>
  <c r="G81" i="2"/>
  <c r="D81" i="2"/>
  <c r="F81" i="2"/>
  <c r="E81" i="2"/>
  <c r="O487" i="1" l="1"/>
  <c r="N487" i="1"/>
  <c r="Y444" i="1"/>
  <c r="V444" i="1"/>
  <c r="U444" i="1"/>
  <c r="T444" i="1"/>
  <c r="S444" i="1"/>
  <c r="R444" i="1"/>
  <c r="Q444" i="1"/>
  <c r="P444" i="1"/>
  <c r="Y421" i="1"/>
  <c r="Y466" i="1" s="1"/>
  <c r="Y486" i="1" s="1"/>
  <c r="X421" i="1"/>
  <c r="X466" i="1" s="1"/>
  <c r="X486" i="1" s="1"/>
  <c r="W421" i="1"/>
  <c r="W466" i="1" s="1"/>
  <c r="W486" i="1" s="1"/>
  <c r="V421" i="1"/>
  <c r="V466" i="1" s="1"/>
  <c r="V486" i="1" s="1"/>
  <c r="U421" i="1"/>
  <c r="U466" i="1" s="1"/>
  <c r="U486" i="1" s="1"/>
  <c r="T421" i="1"/>
  <c r="T466" i="1" s="1"/>
  <c r="T486" i="1" s="1"/>
  <c r="S421" i="1"/>
  <c r="S466" i="1" s="1"/>
  <c r="S486" i="1" s="1"/>
  <c r="R421" i="1"/>
  <c r="R466" i="1" s="1"/>
  <c r="R486" i="1" s="1"/>
  <c r="Q421" i="1"/>
  <c r="Q466" i="1" s="1"/>
  <c r="Q486" i="1" s="1"/>
  <c r="P421" i="1"/>
  <c r="P466" i="1" s="1"/>
  <c r="P486" i="1" s="1"/>
  <c r="Y420" i="1"/>
  <c r="Y465" i="1" s="1"/>
  <c r="Y485" i="1" s="1"/>
  <c r="X420" i="1"/>
  <c r="X465" i="1" s="1"/>
  <c r="X485" i="1" s="1"/>
  <c r="W420" i="1"/>
  <c r="W465" i="1" s="1"/>
  <c r="W485" i="1" s="1"/>
  <c r="V420" i="1"/>
  <c r="V465" i="1" s="1"/>
  <c r="V485" i="1" s="1"/>
  <c r="U420" i="1"/>
  <c r="U465" i="1" s="1"/>
  <c r="U485" i="1" s="1"/>
  <c r="T420" i="1"/>
  <c r="T465" i="1" s="1"/>
  <c r="T485" i="1" s="1"/>
  <c r="S420" i="1"/>
  <c r="S465" i="1" s="1"/>
  <c r="S485" i="1" s="1"/>
  <c r="R420" i="1"/>
  <c r="R465" i="1" s="1"/>
  <c r="R485" i="1" s="1"/>
  <c r="Q420" i="1"/>
  <c r="Q465" i="1" s="1"/>
  <c r="Q485" i="1" s="1"/>
  <c r="P420" i="1"/>
  <c r="P465" i="1" s="1"/>
  <c r="P485" i="1" s="1"/>
  <c r="Y419" i="1"/>
  <c r="Y464" i="1" s="1"/>
  <c r="X419" i="1"/>
  <c r="X464" i="1" s="1"/>
  <c r="W419" i="1"/>
  <c r="W464" i="1" s="1"/>
  <c r="V419" i="1"/>
  <c r="V464" i="1" s="1"/>
  <c r="U419" i="1"/>
  <c r="U464" i="1" s="1"/>
  <c r="T419" i="1"/>
  <c r="T464" i="1" s="1"/>
  <c r="S419" i="1"/>
  <c r="S464" i="1" s="1"/>
  <c r="R419" i="1"/>
  <c r="R464" i="1" s="1"/>
  <c r="Q419" i="1"/>
  <c r="Q464" i="1" s="1"/>
  <c r="P419" i="1"/>
  <c r="P464" i="1" s="1"/>
  <c r="Y418" i="1"/>
  <c r="Y479" i="1" s="1"/>
  <c r="X418" i="1"/>
  <c r="X463" i="1" s="1"/>
  <c r="W418" i="1"/>
  <c r="W463" i="1" s="1"/>
  <c r="V418" i="1"/>
  <c r="V479" i="1" s="1"/>
  <c r="U418" i="1"/>
  <c r="U479" i="1" s="1"/>
  <c r="T418" i="1"/>
  <c r="T479" i="1" s="1"/>
  <c r="S418" i="1"/>
  <c r="S479" i="1" s="1"/>
  <c r="R418" i="1"/>
  <c r="R479" i="1" s="1"/>
  <c r="Q418" i="1"/>
  <c r="Q479" i="1" s="1"/>
  <c r="P418" i="1"/>
  <c r="P463" i="1" s="1"/>
  <c r="Y417" i="1"/>
  <c r="Y462" i="1" s="1"/>
  <c r="Y482" i="1" s="1"/>
  <c r="X417" i="1"/>
  <c r="X462" i="1" s="1"/>
  <c r="X482" i="1" s="1"/>
  <c r="W417" i="1"/>
  <c r="W462" i="1" s="1"/>
  <c r="W482" i="1" s="1"/>
  <c r="V417" i="1"/>
  <c r="V462" i="1" s="1"/>
  <c r="V482" i="1" s="1"/>
  <c r="U417" i="1"/>
  <c r="U462" i="1" s="1"/>
  <c r="U482" i="1" s="1"/>
  <c r="T417" i="1"/>
  <c r="T462" i="1" s="1"/>
  <c r="T482" i="1" s="1"/>
  <c r="S417" i="1"/>
  <c r="S462" i="1" s="1"/>
  <c r="S482" i="1" s="1"/>
  <c r="R417" i="1"/>
  <c r="R462" i="1" s="1"/>
  <c r="R482" i="1" s="1"/>
  <c r="Q417" i="1"/>
  <c r="Q462" i="1" s="1"/>
  <c r="Q482" i="1" s="1"/>
  <c r="P417" i="1"/>
  <c r="P462" i="1" s="1"/>
  <c r="P482" i="1" s="1"/>
  <c r="Y416" i="1"/>
  <c r="Y461" i="1" s="1"/>
  <c r="X416" i="1"/>
  <c r="X461" i="1" s="1"/>
  <c r="W416" i="1"/>
  <c r="W461" i="1" s="1"/>
  <c r="V416" i="1"/>
  <c r="V461" i="1" s="1"/>
  <c r="U416" i="1"/>
  <c r="U461" i="1" s="1"/>
  <c r="T416" i="1"/>
  <c r="T461" i="1" s="1"/>
  <c r="S416" i="1"/>
  <c r="S461" i="1" s="1"/>
  <c r="R416" i="1"/>
  <c r="R461" i="1" s="1"/>
  <c r="Q416" i="1"/>
  <c r="Q461" i="1" s="1"/>
  <c r="P416" i="1"/>
  <c r="P461" i="1" s="1"/>
  <c r="Y415" i="1"/>
  <c r="Y460" i="1" s="1"/>
  <c r="Y483" i="1" s="1"/>
  <c r="X415" i="1"/>
  <c r="X460" i="1" s="1"/>
  <c r="X483" i="1" s="1"/>
  <c r="W415" i="1"/>
  <c r="W460" i="1" s="1"/>
  <c r="W483" i="1" s="1"/>
  <c r="V415" i="1"/>
  <c r="V460" i="1" s="1"/>
  <c r="V483" i="1" s="1"/>
  <c r="U415" i="1"/>
  <c r="U460" i="1" s="1"/>
  <c r="U483" i="1" s="1"/>
  <c r="T415" i="1"/>
  <c r="T460" i="1" s="1"/>
  <c r="T483" i="1" s="1"/>
  <c r="S415" i="1"/>
  <c r="S460" i="1" s="1"/>
  <c r="S483" i="1" s="1"/>
  <c r="R415" i="1"/>
  <c r="R460" i="1" s="1"/>
  <c r="R483" i="1" s="1"/>
  <c r="Q415" i="1"/>
  <c r="Q460" i="1" s="1"/>
  <c r="Q483" i="1" s="1"/>
  <c r="P415" i="1"/>
  <c r="P460" i="1" s="1"/>
  <c r="P483" i="1" s="1"/>
  <c r="Y414" i="1"/>
  <c r="Y459" i="1" s="1"/>
  <c r="Y478" i="1" s="1"/>
  <c r="X414" i="1"/>
  <c r="X459" i="1" s="1"/>
  <c r="X478" i="1" s="1"/>
  <c r="W414" i="1"/>
  <c r="W459" i="1" s="1"/>
  <c r="W478" i="1" s="1"/>
  <c r="V414" i="1"/>
  <c r="V459" i="1" s="1"/>
  <c r="V478" i="1" s="1"/>
  <c r="U414" i="1"/>
  <c r="T414" i="1"/>
  <c r="S414" i="1"/>
  <c r="S459" i="1" s="1"/>
  <c r="S478" i="1" s="1"/>
  <c r="R414" i="1"/>
  <c r="R459" i="1" s="1"/>
  <c r="R478" i="1" s="1"/>
  <c r="Q414" i="1"/>
  <c r="Q459" i="1" s="1"/>
  <c r="Q478" i="1" s="1"/>
  <c r="P414" i="1"/>
  <c r="P459" i="1" s="1"/>
  <c r="P478" i="1" s="1"/>
  <c r="Y413" i="1"/>
  <c r="Y458" i="1" s="1"/>
  <c r="Y484" i="1" s="1"/>
  <c r="X413" i="1"/>
  <c r="X458" i="1" s="1"/>
  <c r="X484" i="1" s="1"/>
  <c r="W413" i="1"/>
  <c r="W458" i="1" s="1"/>
  <c r="W484" i="1" s="1"/>
  <c r="V413" i="1"/>
  <c r="V458" i="1" s="1"/>
  <c r="V484" i="1" s="1"/>
  <c r="U413" i="1"/>
  <c r="U458" i="1" s="1"/>
  <c r="U484" i="1" s="1"/>
  <c r="T413" i="1"/>
  <c r="T458" i="1" s="1"/>
  <c r="T484" i="1" s="1"/>
  <c r="S413" i="1"/>
  <c r="S458" i="1" s="1"/>
  <c r="S484" i="1" s="1"/>
  <c r="R413" i="1"/>
  <c r="R458" i="1" s="1"/>
  <c r="R484" i="1" s="1"/>
  <c r="Q413" i="1"/>
  <c r="Q458" i="1" s="1"/>
  <c r="Q484" i="1" s="1"/>
  <c r="P413" i="1"/>
  <c r="P458" i="1" s="1"/>
  <c r="P484" i="1" s="1"/>
  <c r="Y412" i="1"/>
  <c r="Y457" i="1" s="1"/>
  <c r="X412" i="1"/>
  <c r="X457" i="1" s="1"/>
  <c r="W412" i="1"/>
  <c r="W457" i="1" s="1"/>
  <c r="V412" i="1"/>
  <c r="V457" i="1" s="1"/>
  <c r="U412" i="1"/>
  <c r="U457" i="1" s="1"/>
  <c r="T412" i="1"/>
  <c r="T457" i="1" s="1"/>
  <c r="S412" i="1"/>
  <c r="S457" i="1" s="1"/>
  <c r="R412" i="1"/>
  <c r="R457" i="1" s="1"/>
  <c r="Q412" i="1"/>
  <c r="Q457" i="1" s="1"/>
  <c r="P412" i="1"/>
  <c r="P457" i="1" s="1"/>
  <c r="Y411" i="1"/>
  <c r="Y456" i="1" s="1"/>
  <c r="Y481" i="1" s="1"/>
  <c r="X411" i="1"/>
  <c r="X456" i="1" s="1"/>
  <c r="X481" i="1" s="1"/>
  <c r="W411" i="1"/>
  <c r="W456" i="1" s="1"/>
  <c r="W481" i="1" s="1"/>
  <c r="V411" i="1"/>
  <c r="V456" i="1" s="1"/>
  <c r="V481" i="1" s="1"/>
  <c r="U411" i="1"/>
  <c r="U456" i="1" s="1"/>
  <c r="U481" i="1" s="1"/>
  <c r="T411" i="1"/>
  <c r="T456" i="1" s="1"/>
  <c r="T481" i="1" s="1"/>
  <c r="S411" i="1"/>
  <c r="S456" i="1" s="1"/>
  <c r="S481" i="1" s="1"/>
  <c r="R411" i="1"/>
  <c r="R456" i="1" s="1"/>
  <c r="R481" i="1" s="1"/>
  <c r="Q411" i="1"/>
  <c r="Q456" i="1" s="1"/>
  <c r="Q481" i="1" s="1"/>
  <c r="P411" i="1"/>
  <c r="P456" i="1" s="1"/>
  <c r="P481" i="1" s="1"/>
  <c r="Y410" i="1"/>
  <c r="Y455" i="1" s="1"/>
  <c r="X410" i="1"/>
  <c r="X455" i="1" s="1"/>
  <c r="W410" i="1"/>
  <c r="W455" i="1" s="1"/>
  <c r="V410" i="1"/>
  <c r="V455" i="1" s="1"/>
  <c r="U410" i="1"/>
  <c r="U455" i="1" s="1"/>
  <c r="T410" i="1"/>
  <c r="T455" i="1" s="1"/>
  <c r="S410" i="1"/>
  <c r="S455" i="1" s="1"/>
  <c r="R410" i="1"/>
  <c r="R455" i="1" s="1"/>
  <c r="Q410" i="1"/>
  <c r="Q455" i="1" s="1"/>
  <c r="P410" i="1"/>
  <c r="P455" i="1" s="1"/>
  <c r="Y409" i="1"/>
  <c r="Y454" i="1" s="1"/>
  <c r="Y480" i="1" s="1"/>
  <c r="X409" i="1"/>
  <c r="X454" i="1" s="1"/>
  <c r="X480" i="1" s="1"/>
  <c r="W409" i="1"/>
  <c r="W454" i="1" s="1"/>
  <c r="W480" i="1" s="1"/>
  <c r="V409" i="1"/>
  <c r="V454" i="1" s="1"/>
  <c r="V480" i="1" s="1"/>
  <c r="U409" i="1"/>
  <c r="U454" i="1" s="1"/>
  <c r="U480" i="1" s="1"/>
  <c r="T409" i="1"/>
  <c r="T454" i="1" s="1"/>
  <c r="T480" i="1" s="1"/>
  <c r="S409" i="1"/>
  <c r="S454" i="1" s="1"/>
  <c r="S480" i="1" s="1"/>
  <c r="R409" i="1"/>
  <c r="R454" i="1" s="1"/>
  <c r="R480" i="1" s="1"/>
  <c r="Q409" i="1"/>
  <c r="Q454" i="1" s="1"/>
  <c r="Q480" i="1" s="1"/>
  <c r="P409" i="1"/>
  <c r="P454" i="1" s="1"/>
  <c r="P480" i="1" s="1"/>
  <c r="Y408" i="1"/>
  <c r="Y453" i="1" s="1"/>
  <c r="Y477" i="1" s="1"/>
  <c r="X408" i="1"/>
  <c r="X453" i="1" s="1"/>
  <c r="X477" i="1" s="1"/>
  <c r="W408" i="1"/>
  <c r="W453" i="1" s="1"/>
  <c r="W477" i="1" s="1"/>
  <c r="V408" i="1"/>
  <c r="V453" i="1" s="1"/>
  <c r="V477" i="1" s="1"/>
  <c r="U408" i="1"/>
  <c r="U453" i="1" s="1"/>
  <c r="U477" i="1" s="1"/>
  <c r="T408" i="1"/>
  <c r="T453" i="1" s="1"/>
  <c r="T477" i="1" s="1"/>
  <c r="S408" i="1"/>
  <c r="S453" i="1" s="1"/>
  <c r="S477" i="1" s="1"/>
  <c r="R408" i="1"/>
  <c r="R453" i="1" s="1"/>
  <c r="R477" i="1" s="1"/>
  <c r="Q408" i="1"/>
  <c r="Q453" i="1" s="1"/>
  <c r="Q477" i="1" s="1"/>
  <c r="P408" i="1"/>
  <c r="P453" i="1" s="1"/>
  <c r="P477" i="1" s="1"/>
  <c r="Y407" i="1"/>
  <c r="Y452" i="1" s="1"/>
  <c r="X407" i="1"/>
  <c r="X452" i="1" s="1"/>
  <c r="W407" i="1"/>
  <c r="W452" i="1" s="1"/>
  <c r="V407" i="1"/>
  <c r="V452" i="1" s="1"/>
  <c r="U407" i="1"/>
  <c r="U452" i="1" s="1"/>
  <c r="U476" i="1" s="1"/>
  <c r="T407" i="1"/>
  <c r="T452" i="1" s="1"/>
  <c r="S407" i="1"/>
  <c r="S452" i="1" s="1"/>
  <c r="R407" i="1"/>
  <c r="R452" i="1" s="1"/>
  <c r="Q407" i="1"/>
  <c r="Q452" i="1" s="1"/>
  <c r="Q476" i="1" s="1"/>
  <c r="P407" i="1"/>
  <c r="P452" i="1" s="1"/>
  <c r="Y406" i="1"/>
  <c r="Y451" i="1" s="1"/>
  <c r="Y475" i="1" s="1"/>
  <c r="X406" i="1"/>
  <c r="X451" i="1" s="1"/>
  <c r="X475" i="1" s="1"/>
  <c r="W406" i="1"/>
  <c r="V406" i="1"/>
  <c r="V451" i="1" s="1"/>
  <c r="V475" i="1" s="1"/>
  <c r="U406" i="1"/>
  <c r="T406" i="1"/>
  <c r="T451" i="1" s="1"/>
  <c r="S406" i="1"/>
  <c r="R406" i="1"/>
  <c r="R451" i="1" s="1"/>
  <c r="R475" i="1" s="1"/>
  <c r="Q406" i="1"/>
  <c r="Q451" i="1" s="1"/>
  <c r="Q475" i="1" s="1"/>
  <c r="P406" i="1"/>
  <c r="P451" i="1" s="1"/>
  <c r="P475" i="1" s="1"/>
  <c r="Y405" i="1"/>
  <c r="Y422" i="1" s="1"/>
  <c r="X405" i="1"/>
  <c r="X450" i="1" s="1"/>
  <c r="X474" i="1" s="1"/>
  <c r="W405" i="1"/>
  <c r="W450" i="1" s="1"/>
  <c r="V405" i="1"/>
  <c r="U405" i="1"/>
  <c r="T405" i="1"/>
  <c r="S405" i="1"/>
  <c r="S450" i="1" s="1"/>
  <c r="S474" i="1" s="1"/>
  <c r="R405" i="1"/>
  <c r="Q405" i="1"/>
  <c r="Q422" i="1" s="1"/>
  <c r="P405" i="1"/>
  <c r="P450" i="1" s="1"/>
  <c r="P474" i="1" s="1"/>
  <c r="Y399" i="1"/>
  <c r="X399" i="1"/>
  <c r="W399" i="1"/>
  <c r="V399" i="1"/>
  <c r="U399" i="1"/>
  <c r="T399" i="1"/>
  <c r="S399" i="1"/>
  <c r="R399" i="1"/>
  <c r="Q399" i="1"/>
  <c r="P399" i="1"/>
  <c r="Y398" i="1"/>
  <c r="X398" i="1"/>
  <c r="W398" i="1"/>
  <c r="V398" i="1"/>
  <c r="U398" i="1"/>
  <c r="T398" i="1"/>
  <c r="S398" i="1"/>
  <c r="R398" i="1"/>
  <c r="Q398" i="1"/>
  <c r="P398" i="1"/>
  <c r="Y397" i="1"/>
  <c r="X397" i="1"/>
  <c r="W397" i="1"/>
  <c r="V397" i="1"/>
  <c r="U397" i="1"/>
  <c r="T397" i="1"/>
  <c r="S397" i="1"/>
  <c r="R397" i="1"/>
  <c r="Q397" i="1"/>
  <c r="P397" i="1"/>
  <c r="Y396" i="1"/>
  <c r="X396" i="1"/>
  <c r="W396" i="1"/>
  <c r="V396" i="1"/>
  <c r="U396" i="1"/>
  <c r="T396" i="1"/>
  <c r="S396" i="1"/>
  <c r="R396" i="1"/>
  <c r="Q396" i="1"/>
  <c r="P396" i="1"/>
  <c r="Y395" i="1"/>
  <c r="X395" i="1"/>
  <c r="W395" i="1"/>
  <c r="V395" i="1"/>
  <c r="U395" i="1"/>
  <c r="T395" i="1"/>
  <c r="S395" i="1"/>
  <c r="R395" i="1"/>
  <c r="Q395" i="1"/>
  <c r="P395" i="1"/>
  <c r="Y394" i="1"/>
  <c r="X394" i="1"/>
  <c r="W394" i="1"/>
  <c r="V394" i="1"/>
  <c r="U394" i="1"/>
  <c r="T394" i="1"/>
  <c r="S394" i="1"/>
  <c r="R394" i="1"/>
  <c r="Q394" i="1"/>
  <c r="P394" i="1"/>
  <c r="Y393" i="1"/>
  <c r="X393" i="1"/>
  <c r="W393" i="1"/>
  <c r="V393" i="1"/>
  <c r="U393" i="1"/>
  <c r="T393" i="1"/>
  <c r="S393" i="1"/>
  <c r="R393" i="1"/>
  <c r="Q393" i="1"/>
  <c r="P393" i="1"/>
  <c r="Y392" i="1"/>
  <c r="X392" i="1"/>
  <c r="W392" i="1"/>
  <c r="V392" i="1"/>
  <c r="U392" i="1"/>
  <c r="T392" i="1"/>
  <c r="S392" i="1"/>
  <c r="R392" i="1"/>
  <c r="Q392" i="1"/>
  <c r="P392" i="1"/>
  <c r="Y391" i="1"/>
  <c r="X391" i="1"/>
  <c r="W391" i="1"/>
  <c r="V391" i="1"/>
  <c r="U391" i="1"/>
  <c r="T391" i="1"/>
  <c r="S391" i="1"/>
  <c r="R391" i="1"/>
  <c r="Q391" i="1"/>
  <c r="P391" i="1"/>
  <c r="Y390" i="1"/>
  <c r="X390" i="1"/>
  <c r="W390" i="1"/>
  <c r="V390" i="1"/>
  <c r="U390" i="1"/>
  <c r="T390" i="1"/>
  <c r="S390" i="1"/>
  <c r="R390" i="1"/>
  <c r="Q390" i="1"/>
  <c r="P390" i="1"/>
  <c r="Y389" i="1"/>
  <c r="X389" i="1"/>
  <c r="W389" i="1"/>
  <c r="V389" i="1"/>
  <c r="U389" i="1"/>
  <c r="T389" i="1"/>
  <c r="S389" i="1"/>
  <c r="R389" i="1"/>
  <c r="Q389" i="1"/>
  <c r="P389" i="1"/>
  <c r="Y388" i="1"/>
  <c r="X388" i="1"/>
  <c r="W388" i="1"/>
  <c r="V388" i="1"/>
  <c r="U388" i="1"/>
  <c r="T388" i="1"/>
  <c r="S388" i="1"/>
  <c r="R388" i="1"/>
  <c r="Q388" i="1"/>
  <c r="P388" i="1"/>
  <c r="Y387" i="1"/>
  <c r="X387" i="1"/>
  <c r="W387" i="1"/>
  <c r="V387" i="1"/>
  <c r="U387" i="1"/>
  <c r="T387" i="1"/>
  <c r="S387" i="1"/>
  <c r="R387" i="1"/>
  <c r="Q387" i="1"/>
  <c r="P387" i="1"/>
  <c r="Y386" i="1"/>
  <c r="X386" i="1"/>
  <c r="W386" i="1"/>
  <c r="V386" i="1"/>
  <c r="U386" i="1"/>
  <c r="T386" i="1"/>
  <c r="S386" i="1"/>
  <c r="R386" i="1"/>
  <c r="Q386" i="1"/>
  <c r="P386" i="1"/>
  <c r="Y385" i="1"/>
  <c r="X385" i="1"/>
  <c r="W385" i="1"/>
  <c r="V385" i="1"/>
  <c r="U385" i="1"/>
  <c r="T385" i="1"/>
  <c r="S385" i="1"/>
  <c r="R385" i="1"/>
  <c r="Q385" i="1"/>
  <c r="P385" i="1"/>
  <c r="Y384" i="1"/>
  <c r="X384" i="1"/>
  <c r="W384" i="1"/>
  <c r="V384" i="1"/>
  <c r="U384" i="1"/>
  <c r="T384" i="1"/>
  <c r="S384" i="1"/>
  <c r="R384" i="1"/>
  <c r="Q384" i="1"/>
  <c r="P384" i="1"/>
  <c r="Y383" i="1"/>
  <c r="X383" i="1"/>
  <c r="W383" i="1"/>
  <c r="V383" i="1"/>
  <c r="U383" i="1"/>
  <c r="T383" i="1"/>
  <c r="S383" i="1"/>
  <c r="R383" i="1"/>
  <c r="Q383" i="1"/>
  <c r="P383" i="1"/>
  <c r="U280" i="1"/>
  <c r="T280" i="1"/>
  <c r="S280" i="1"/>
  <c r="R280" i="1"/>
  <c r="Q280" i="1"/>
  <c r="P280" i="1"/>
  <c r="O280" i="1"/>
  <c r="M280" i="1"/>
  <c r="U475" i="1" l="1"/>
  <c r="U451" i="1"/>
  <c r="U459" i="1"/>
  <c r="U478" i="1" s="1"/>
  <c r="T450" i="1"/>
  <c r="T474" i="1" s="1"/>
  <c r="U422" i="1"/>
  <c r="U450" i="1"/>
  <c r="S451" i="1"/>
  <c r="S475" i="1" s="1"/>
  <c r="T459" i="1"/>
  <c r="T478" i="1" s="1"/>
  <c r="W422" i="1"/>
  <c r="S400" i="1"/>
  <c r="T400" i="1"/>
  <c r="R400" i="1"/>
  <c r="R422" i="1"/>
  <c r="V422" i="1"/>
  <c r="T422" i="1"/>
  <c r="R476" i="1"/>
  <c r="V476" i="1"/>
  <c r="P400" i="1"/>
  <c r="V400" i="1"/>
  <c r="Q450" i="1"/>
  <c r="Q474" i="1" s="1"/>
  <c r="Q487" i="1" s="1"/>
  <c r="Y476" i="1"/>
  <c r="W451" i="1"/>
  <c r="W475" i="1" s="1"/>
  <c r="S463" i="1"/>
  <c r="S467" i="1" s="1"/>
  <c r="S422" i="1"/>
  <c r="Y450" i="1"/>
  <c r="W474" i="1"/>
  <c r="S476" i="1"/>
  <c r="W476" i="1"/>
  <c r="Y474" i="1"/>
  <c r="Y487" i="1" s="1"/>
  <c r="Q400" i="1"/>
  <c r="U400" i="1"/>
  <c r="Y400" i="1"/>
  <c r="W479" i="1"/>
  <c r="P422" i="1"/>
  <c r="X422" i="1"/>
  <c r="V450" i="1"/>
  <c r="T475" i="1"/>
  <c r="T463" i="1"/>
  <c r="P479" i="1"/>
  <c r="X479" i="1"/>
  <c r="P476" i="1"/>
  <c r="T476" i="1"/>
  <c r="X476" i="1"/>
  <c r="R450" i="1"/>
  <c r="P467" i="1"/>
  <c r="X467" i="1"/>
  <c r="Q463" i="1"/>
  <c r="U463" i="1"/>
  <c r="Y463" i="1"/>
  <c r="R463" i="1"/>
  <c r="V463" i="1"/>
  <c r="S487" i="1" l="1"/>
  <c r="X487" i="1"/>
  <c r="T487" i="1"/>
  <c r="Y467" i="1"/>
  <c r="P487" i="1"/>
  <c r="T467" i="1"/>
  <c r="W487" i="1"/>
  <c r="Q467" i="1"/>
  <c r="W467" i="1"/>
  <c r="R467" i="1"/>
  <c r="R474" i="1"/>
  <c r="R487" i="1" s="1"/>
  <c r="V467" i="1"/>
  <c r="V474" i="1"/>
  <c r="V487" i="1" s="1"/>
  <c r="U467" i="1"/>
  <c r="U474" i="1"/>
  <c r="U487" i="1" s="1"/>
</calcChain>
</file>

<file path=xl/sharedStrings.xml><?xml version="1.0" encoding="utf-8"?>
<sst xmlns="http://schemas.openxmlformats.org/spreadsheetml/2006/main" count="4740" uniqueCount="1274">
  <si>
    <t>Appn. No.</t>
  </si>
  <si>
    <t>Appropriation Name</t>
  </si>
  <si>
    <t>Project</t>
  </si>
  <si>
    <t>Project Name</t>
  </si>
  <si>
    <t>CIP Index</t>
  </si>
  <si>
    <t>Budget Status</t>
  </si>
  <si>
    <t>Driver</t>
  </si>
  <si>
    <t>COS</t>
  </si>
  <si>
    <t>R&amp;R/UPGRADE</t>
  </si>
  <si>
    <t>Status</t>
  </si>
  <si>
    <t>Prior Years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</si>
  <si>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</si>
  <si>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</si>
  <si>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</si>
  <si>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</si>
  <si>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</si>
  <si>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</si>
  <si>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</si>
  <si>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</si>
  <si>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</si>
  <si>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</si>
  <si>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Out Years</t>
  </si>
  <si>
    <t>Contingency</t>
  </si>
  <si>
    <t>AMOUNT</t>
  </si>
  <si>
    <t>System Reliability</t>
  </si>
  <si>
    <t>15295</t>
  </si>
  <si>
    <t>All Facilities - Security Systems Improvement</t>
  </si>
  <si>
    <t>103242</t>
  </si>
  <si>
    <t>Physical Security Improvements At All Facilities</t>
  </si>
  <si>
    <t>4A</t>
  </si>
  <si>
    <t>1 - Above the Line</t>
  </si>
  <si>
    <t>Infrastructure Upgrade - Security/Safety</t>
  </si>
  <si>
    <t>A&amp;G</t>
  </si>
  <si>
    <t>Infrastructure - Upgrade</t>
  </si>
  <si>
    <t>Existing</t>
  </si>
  <si>
    <t>PCCP Reliability</t>
  </si>
  <si>
    <t>16705</t>
  </si>
  <si>
    <t>Allen McColloch Pipeline PCCP Rehab</t>
  </si>
  <si>
    <t>1415-37A</t>
  </si>
  <si>
    <t>Allen-McColloch Pipeline PCCP Rehabilitation</t>
  </si>
  <si>
    <t>Infrastructure Upgrade - Other</t>
  </si>
  <si>
    <t>Distribution</t>
  </si>
  <si>
    <t>New</t>
  </si>
  <si>
    <t>15297</t>
  </si>
  <si>
    <t>Assess the Condition of Metropolitan's Prestressed Concrete Cylinder Pipe</t>
  </si>
  <si>
    <t>104638</t>
  </si>
  <si>
    <t>Structural Risk Analysis of PCCP</t>
  </si>
  <si>
    <t>1415-72</t>
  </si>
  <si>
    <t>Infrastructure R&amp;R - Other</t>
  </si>
  <si>
    <t>Infrastructure - R&amp;R</t>
  </si>
  <si>
    <t>Cost Efficiency &amp; Productivity</t>
  </si>
  <si>
    <t>15484</t>
  </si>
  <si>
    <t>Business Operations Improvement</t>
  </si>
  <si>
    <t>101B</t>
  </si>
  <si>
    <t>Enterprise Content Management - Phase I</t>
  </si>
  <si>
    <t>Stewardship</t>
  </si>
  <si>
    <t>104684</t>
  </si>
  <si>
    <t>Oracle 12 Upgrade</t>
  </si>
  <si>
    <t>172A</t>
  </si>
  <si>
    <t>2 - Below the Line</t>
  </si>
  <si>
    <t>1618-63</t>
  </si>
  <si>
    <t>PeopleSoft ELM Upgrade</t>
  </si>
  <si>
    <t>1618-72</t>
  </si>
  <si>
    <t>Budget System Replacement</t>
  </si>
  <si>
    <t>CRA Reliability</t>
  </si>
  <si>
    <t>15373</t>
  </si>
  <si>
    <t>CRA - Conveyance Reliability</t>
  </si>
  <si>
    <t>103438</t>
  </si>
  <si>
    <t>Iron Mountain Tunnel Rehabilitation</t>
  </si>
  <si>
    <t>163G</t>
  </si>
  <si>
    <t>C&amp;A-CRA  All Other</t>
  </si>
  <si>
    <t>103739</t>
  </si>
  <si>
    <t>Copper Basin Outlet Rehabilitation</t>
  </si>
  <si>
    <t>163C2</t>
  </si>
  <si>
    <t>103750</t>
  </si>
  <si>
    <t>CRA Surge Chamber Discharge Line By-Pass Covers</t>
  </si>
  <si>
    <t>18K</t>
  </si>
  <si>
    <t>104093</t>
  </si>
  <si>
    <t>CRA - Sand Trap Equipment &amp; Traveling Crane Rehab</t>
  </si>
  <si>
    <t>163M</t>
  </si>
  <si>
    <t>104525</t>
  </si>
  <si>
    <t>Copper Basin and Gene Dam Outlet Works Rehab &amp; Copper Basin Reservoir Outlet Gates Rehab</t>
  </si>
  <si>
    <t>163C</t>
  </si>
  <si>
    <t>Regulatory Compliance</t>
  </si>
  <si>
    <t>15385</t>
  </si>
  <si>
    <t>CRA - Discharge Containment</t>
  </si>
  <si>
    <t>103151</t>
  </si>
  <si>
    <t>CRA - Desert Sewer System Rehabilitation</t>
  </si>
  <si>
    <t>20B</t>
  </si>
  <si>
    <t>Infrastructure R&amp;R - Regulatory</t>
  </si>
  <si>
    <t>103318</t>
  </si>
  <si>
    <t>CRA Transformer Oil and Sodium Hypochlorite Containment</t>
  </si>
  <si>
    <t>20C</t>
  </si>
  <si>
    <t>104526</t>
  </si>
  <si>
    <t>CRA Pumping Plant Wastewater System - Gene &amp; Iron</t>
  </si>
  <si>
    <t>20B2</t>
  </si>
  <si>
    <t>104542</t>
  </si>
  <si>
    <t>CRA Pumping Plant Wastewater System - Hinds &amp; Eagle</t>
  </si>
  <si>
    <t>20B3</t>
  </si>
  <si>
    <t>20B4</t>
  </si>
  <si>
    <t>CRA Pumping Plant Wastewater System - Intake</t>
  </si>
  <si>
    <t>15384</t>
  </si>
  <si>
    <t>CRA - Electrical/Power Systems Reliability</t>
  </si>
  <si>
    <t>103491</t>
  </si>
  <si>
    <t>CRA Bank Transformer Reliability</t>
  </si>
  <si>
    <t>110B</t>
  </si>
  <si>
    <t>Infrastructure R&amp;R - Power</t>
  </si>
  <si>
    <t>C&amp;A-CRA Power</t>
  </si>
  <si>
    <t>104278</t>
  </si>
  <si>
    <t>CRA Pumping Plant - Auxiliary Power System Rehabilitate/Upgrades</t>
  </si>
  <si>
    <t>110D</t>
  </si>
  <si>
    <t>104643</t>
  </si>
  <si>
    <t>CRA Over-Current Relay Replacement</t>
  </si>
  <si>
    <t>61I</t>
  </si>
  <si>
    <t>104644</t>
  </si>
  <si>
    <t>All Pumping Plants - UPS Replacement</t>
  </si>
  <si>
    <t>81A</t>
  </si>
  <si>
    <t>104645</t>
  </si>
  <si>
    <t>CRA- 6.9 kV Lead Jacketed Cables</t>
  </si>
  <si>
    <t>81G</t>
  </si>
  <si>
    <t>15374</t>
  </si>
  <si>
    <t>CRA - Pumping Plant Reliability</t>
  </si>
  <si>
    <t>103183</t>
  </si>
  <si>
    <t>CRA Delivery Line Expansion Joint Refurbishment</t>
  </si>
  <si>
    <t>21B</t>
  </si>
  <si>
    <t>15438</t>
  </si>
  <si>
    <t>CRA - Reliability for FY2006/07 through FY2011/12</t>
  </si>
  <si>
    <t>103874</t>
  </si>
  <si>
    <t>CRA Pumping Plant Standby Generator Replacement</t>
  </si>
  <si>
    <t>19G1</t>
  </si>
  <si>
    <t>104089</t>
  </si>
  <si>
    <t>CRA Mile 12 Flow and Chlorine Monitoring Station Upgrades</t>
  </si>
  <si>
    <t>61A</t>
  </si>
  <si>
    <t>104090</t>
  </si>
  <si>
    <t>CRA Intake Plant - Power &amp; Communication Line Replacement</t>
  </si>
  <si>
    <t>61C</t>
  </si>
  <si>
    <t>104222</t>
  </si>
  <si>
    <t>CRA Seismic Upgrade of 6.9kV Switch House Seismic Retrofit</t>
  </si>
  <si>
    <t>61K</t>
  </si>
  <si>
    <t>Infrastructure Upgrade - Seismic</t>
  </si>
  <si>
    <t>104242</t>
  </si>
  <si>
    <t>CRA Pump Plant Flow Meter Replacement</t>
  </si>
  <si>
    <t>61G</t>
  </si>
  <si>
    <t>104249</t>
  </si>
  <si>
    <t>CRA Pump Plant Sump System Rehabilitation</t>
  </si>
  <si>
    <t>61F</t>
  </si>
  <si>
    <t>104448</t>
  </si>
  <si>
    <t>CRA Canal Improvements</t>
  </si>
  <si>
    <t>61Q</t>
  </si>
  <si>
    <t>104449</t>
  </si>
  <si>
    <t>Iron Mountain - 2.4 kV Standby Diesel Engine Generator Replacement</t>
  </si>
  <si>
    <t>19G5</t>
  </si>
  <si>
    <t>104529</t>
  </si>
  <si>
    <t>CRA Seismic Evaluations</t>
  </si>
  <si>
    <t>61V</t>
  </si>
  <si>
    <t>104550</t>
  </si>
  <si>
    <t>CRA Radial Gates and Slide Gate Rehabilitation</t>
  </si>
  <si>
    <t>61U</t>
  </si>
  <si>
    <t>104550A</t>
  </si>
  <si>
    <t>Eagle Pump Plant Reservoir Spillway Gate Rehab</t>
  </si>
  <si>
    <t>61U-1</t>
  </si>
  <si>
    <t>19G4</t>
  </si>
  <si>
    <t>Gene Pumping Plant - 2.4 kV Stanby Diesel Engine Generator Replacement</t>
  </si>
  <si>
    <t>19G6</t>
  </si>
  <si>
    <t>Intake Pumping Plant - 2.4 kV Standby Diesel Engine Generator Replacement</t>
  </si>
  <si>
    <t>15483</t>
  </si>
  <si>
    <t>CRA - Reliability for FY2012/13 through FY2017/18</t>
  </si>
  <si>
    <t>103759</t>
  </si>
  <si>
    <t>CRA Cut and Cover Erosion Control Upgrade</t>
  </si>
  <si>
    <t>18R</t>
  </si>
  <si>
    <t>104458</t>
  </si>
  <si>
    <t>CRA Pumping Plant Delivery Line Re-Lining</t>
  </si>
  <si>
    <t>61E</t>
  </si>
  <si>
    <t>104501</t>
  </si>
  <si>
    <t>CRA Asphalt Replacement Study</t>
  </si>
  <si>
    <t>81B</t>
  </si>
  <si>
    <t>104507</t>
  </si>
  <si>
    <t>CRA Delivery Lines No. 1 Supports Rehab - 5 Plants</t>
  </si>
  <si>
    <t>81H3</t>
  </si>
  <si>
    <t>104556</t>
  </si>
  <si>
    <t>CRA 230 kV System Inter-Agency Operability</t>
  </si>
  <si>
    <t>81D</t>
  </si>
  <si>
    <t>Infrastructure Upgrade - Power</t>
  </si>
  <si>
    <t>104720</t>
  </si>
  <si>
    <t>CRA Switchracks &amp; Ancillary Structures Erosion Control</t>
  </si>
  <si>
    <t>1415-49</t>
  </si>
  <si>
    <t>104721</t>
  </si>
  <si>
    <t>CRA Pumping Plant Storage Buildings at Hinds, Eagle  Mountain and Iron Mountain</t>
  </si>
  <si>
    <t>1618-77</t>
  </si>
  <si>
    <t>104722</t>
  </si>
  <si>
    <t>CRA Domestic Water Main Distribution Replacement</t>
  </si>
  <si>
    <t>81C</t>
  </si>
  <si>
    <t>104728</t>
  </si>
  <si>
    <t>CRA Pumping Plants Water Treatment Systems Replacement</t>
  </si>
  <si>
    <t>1415-50</t>
  </si>
  <si>
    <t>104730</t>
  </si>
  <si>
    <t>Gene &amp; Intake Pumping Plant Surge Chamber Outlet Gates re-coating</t>
  </si>
  <si>
    <t>1415-47</t>
  </si>
  <si>
    <t>104736</t>
  </si>
  <si>
    <t>Desert Pump Plant Reservoir Spillway Auto Rejection - Iron and Eagle</t>
  </si>
  <si>
    <t>1415-60</t>
  </si>
  <si>
    <t>1415-33</t>
  </si>
  <si>
    <t>CRA 230kV Transmission Line</t>
  </si>
  <si>
    <t>1415-48</t>
  </si>
  <si>
    <t>CRA Pump Plants 2300kV &amp; 480 V Switchrack Rehab</t>
  </si>
  <si>
    <t>1415-52</t>
  </si>
  <si>
    <t>CRA Protective Slabs</t>
  </si>
  <si>
    <t>1415-61A</t>
  </si>
  <si>
    <t>CRA Delivery Line At-Risk Expansion Joint Repairs</t>
  </si>
  <si>
    <t>1415-88</t>
  </si>
  <si>
    <t>Whitewater Tunnel No. 2 Seismic Upgrade</t>
  </si>
  <si>
    <t>1618-74</t>
  </si>
  <si>
    <t>CRA Flowmeter Access and Safety Improvements</t>
  </si>
  <si>
    <t>15481</t>
  </si>
  <si>
    <t>CRA Main Pump Reliability</t>
  </si>
  <si>
    <t>104514</t>
  </si>
  <si>
    <t>CRA Main Pump Reliability Investigations</t>
  </si>
  <si>
    <t>81E</t>
  </si>
  <si>
    <t>1415-34</t>
  </si>
  <si>
    <t>CRA Main Pumping Plant Discharge Line Isolation Bulkhead Coupling</t>
  </si>
  <si>
    <t>1415-38</t>
  </si>
  <si>
    <t>CRA Main Pumping Plant Unit Coolers &amp; Heat Exchangers</t>
  </si>
  <si>
    <t>1415-39</t>
  </si>
  <si>
    <t>CRA Main Pumping Plants Service Water &amp; Sand Removal System</t>
  </si>
  <si>
    <t>1415-40</t>
  </si>
  <si>
    <t>CRA Pumping Plants Crane Improvements</t>
  </si>
  <si>
    <t>1415-41</t>
  </si>
  <si>
    <t>CRA Main Pump Controls &amp; Instrumentation</t>
  </si>
  <si>
    <t>1415-42</t>
  </si>
  <si>
    <t>CRA Main Pump &amp; Motor Refurishment</t>
  </si>
  <si>
    <t>1415-43</t>
  </si>
  <si>
    <t>CRA Main Pumping Plants Lubrication System</t>
  </si>
  <si>
    <t>1618-75</t>
  </si>
  <si>
    <t>CRA Pump Plants Roto Valve Supply System</t>
  </si>
  <si>
    <t>1618-76</t>
  </si>
  <si>
    <t>CRA Pump Plants Circulation Water Systems</t>
  </si>
  <si>
    <t>81F</t>
  </si>
  <si>
    <t>CRA Main Pump Discharge Valve Refurbishment</t>
  </si>
  <si>
    <t>15320</t>
  </si>
  <si>
    <t>Cabazon Radial Gate Facility Improvements</t>
  </si>
  <si>
    <t>102415</t>
  </si>
  <si>
    <t>Cabazon Radial Gate Facilities Improvement</t>
  </si>
  <si>
    <t>9</t>
  </si>
  <si>
    <t>16703</t>
  </si>
  <si>
    <t>Calabasas Feeder PCCP Rehab</t>
  </si>
  <si>
    <t>1415-37C</t>
  </si>
  <si>
    <t>Calabasas Feeder PCCP Rehabilitation</t>
  </si>
  <si>
    <t>Minor Capital Projects</t>
  </si>
  <si>
    <t>15476</t>
  </si>
  <si>
    <t>Capital Program for Projects Costing Less Than $250,000 for FY2012/13 through FY2013/14</t>
  </si>
  <si>
    <t>104148</t>
  </si>
  <si>
    <t>Lake Skinner and Lake Mathews - Copper Sulfate Storage</t>
  </si>
  <si>
    <t>125R</t>
  </si>
  <si>
    <t>104464</t>
  </si>
  <si>
    <t>CRA Protective Slab at Station 9704+77</t>
  </si>
  <si>
    <t>76B</t>
  </si>
  <si>
    <t>104466</t>
  </si>
  <si>
    <t>Oak Street PCS Valve Actuator</t>
  </si>
  <si>
    <t>76D</t>
  </si>
  <si>
    <t>104467</t>
  </si>
  <si>
    <t>Jensen Water Treatment Plant - Chlorine Scrubber Platform</t>
  </si>
  <si>
    <t>76E</t>
  </si>
  <si>
    <t>104468</t>
  </si>
  <si>
    <t>Wadsworth Facility - Pump House Conduit Coupling</t>
  </si>
  <si>
    <t>76C</t>
  </si>
  <si>
    <t>104469</t>
  </si>
  <si>
    <t>Wadsworth Pumping Plant Forebay Gantry Crane</t>
  </si>
  <si>
    <t>84C</t>
  </si>
  <si>
    <t>104473</t>
  </si>
  <si>
    <t>Jensen Administration Building Roof Replacement</t>
  </si>
  <si>
    <t>76F</t>
  </si>
  <si>
    <t>104480</t>
  </si>
  <si>
    <t>Oak St. PCS Roof Replacement</t>
  </si>
  <si>
    <t>125J</t>
  </si>
  <si>
    <t>104490</t>
  </si>
  <si>
    <t>Perris PCS Roof Replacement</t>
  </si>
  <si>
    <t>25W</t>
  </si>
  <si>
    <t>104491</t>
  </si>
  <si>
    <t>Santiago PCS Roof Replacement</t>
  </si>
  <si>
    <t>121G</t>
  </si>
  <si>
    <t>104492</t>
  </si>
  <si>
    <t>Coastal PCS Roof Replacement</t>
  </si>
  <si>
    <t>121F</t>
  </si>
  <si>
    <t>104493</t>
  </si>
  <si>
    <t>Coyote Creek PCS Roof Replacement</t>
  </si>
  <si>
    <t>121H</t>
  </si>
  <si>
    <t>104500</t>
  </si>
  <si>
    <t>Skinner Module 7 Sodium Hypochlorite Piping Retrofit</t>
  </si>
  <si>
    <t>76I</t>
  </si>
  <si>
    <t>104511</t>
  </si>
  <si>
    <t>Weymouth Turbidity Meter Replacement</t>
  </si>
  <si>
    <t>76J</t>
  </si>
  <si>
    <t>104512</t>
  </si>
  <si>
    <t>CRA Hinds Pump Unit No. 8  Refurbishment</t>
  </si>
  <si>
    <t>76M</t>
  </si>
  <si>
    <t>104516</t>
  </si>
  <si>
    <t>SCADA Communications MPLS Upgrade - Verizon Region</t>
  </si>
  <si>
    <t>76K</t>
  </si>
  <si>
    <t>104517</t>
  </si>
  <si>
    <t>SCADA Communications MPLS Upgrade - AT&amp;T Region</t>
  </si>
  <si>
    <t>76L</t>
  </si>
  <si>
    <t>104518</t>
  </si>
  <si>
    <t>Weymouth Rail Refurbishment</t>
  </si>
  <si>
    <t>76G</t>
  </si>
  <si>
    <t>104521</t>
  </si>
  <si>
    <t>Cajalco Creek Dam Manhole Cover Retrofit</t>
  </si>
  <si>
    <t>76N</t>
  </si>
  <si>
    <t>104523</t>
  </si>
  <si>
    <t>Skinner ORP Contactors 1-6 WQ Sample Line and Tracer Line Relocation</t>
  </si>
  <si>
    <t>76P</t>
  </si>
  <si>
    <t>104530</t>
  </si>
  <si>
    <t>Santiago Control Tower Cathodic Protection</t>
  </si>
  <si>
    <t>76Q</t>
  </si>
  <si>
    <t>104532</t>
  </si>
  <si>
    <t>Water Quality Lab Entrance</t>
  </si>
  <si>
    <t>119H</t>
  </si>
  <si>
    <t>104563</t>
  </si>
  <si>
    <t>Diemer Irrigation Raw Water Conversion to Industrial Water</t>
  </si>
  <si>
    <t>76U</t>
  </si>
  <si>
    <t>104566</t>
  </si>
  <si>
    <t>Garvey Reservoir Site Drainage Rehab</t>
  </si>
  <si>
    <t>76S</t>
  </si>
  <si>
    <t>104574</t>
  </si>
  <si>
    <t>Headquarters Bldg East Rollup Parking Door</t>
  </si>
  <si>
    <t>76V</t>
  </si>
  <si>
    <t>104575</t>
  </si>
  <si>
    <t>Upper Feeder at Sta. 3239+00 Site Improvements</t>
  </si>
  <si>
    <t>1314-1</t>
  </si>
  <si>
    <t>104578</t>
  </si>
  <si>
    <t>Hinds Village House Replacement</t>
  </si>
  <si>
    <t>121L</t>
  </si>
  <si>
    <t>104581</t>
  </si>
  <si>
    <t>Jensen Irrigation Line Replacement</t>
  </si>
  <si>
    <t>1314-6</t>
  </si>
  <si>
    <t>104582</t>
  </si>
  <si>
    <t>Diemer and DVL AST EVR Upgrades</t>
  </si>
  <si>
    <t>1314-7</t>
  </si>
  <si>
    <t>104583</t>
  </si>
  <si>
    <t>Skinner Potable Water Pumping Station Peerless Vertical Turbine Pump</t>
  </si>
  <si>
    <t>1314-13</t>
  </si>
  <si>
    <t>104587</t>
  </si>
  <si>
    <t>Headquarters Building Beam Upgrade</t>
  </si>
  <si>
    <t>1314-17</t>
  </si>
  <si>
    <t>104591</t>
  </si>
  <si>
    <t>Skinner Multi-Jet Slide Gate Support</t>
  </si>
  <si>
    <t>1314-18</t>
  </si>
  <si>
    <t>104592</t>
  </si>
  <si>
    <t>Weymouth Belt Presses 1-3 Cake Pump Drive Upgrade</t>
  </si>
  <si>
    <t>1314-23</t>
  </si>
  <si>
    <t>104593</t>
  </si>
  <si>
    <t>Diemer Chlorine Mass Flow Meter Replacement</t>
  </si>
  <si>
    <t>1314-8</t>
  </si>
  <si>
    <t>104594</t>
  </si>
  <si>
    <t>Diemer Magnetic Flow Meter Upgrade</t>
  </si>
  <si>
    <t>1314-10</t>
  </si>
  <si>
    <t>104595</t>
  </si>
  <si>
    <t>Diemer Plant Facilities Fluorescent Lighting Improvement</t>
  </si>
  <si>
    <t>76R</t>
  </si>
  <si>
    <t>104596</t>
  </si>
  <si>
    <t>WQ Lab DI/Reagent Water Purification System</t>
  </si>
  <si>
    <t>1314-19</t>
  </si>
  <si>
    <t>104598</t>
  </si>
  <si>
    <t>Iron Mountain Reservoir Liner Rehab</t>
  </si>
  <si>
    <t>1314-24</t>
  </si>
  <si>
    <t>104599</t>
  </si>
  <si>
    <t>Cajalco Creek and Lake Mathews ADAS Replacement</t>
  </si>
  <si>
    <t>76W</t>
  </si>
  <si>
    <t>104603</t>
  </si>
  <si>
    <t>Garvey Reservoir Water Quality Lab Rehab</t>
  </si>
  <si>
    <t>1314-21</t>
  </si>
  <si>
    <t>104610</t>
  </si>
  <si>
    <t>Temescal Hydro Electric Plant Roof Replacement</t>
  </si>
  <si>
    <t>1314-3</t>
  </si>
  <si>
    <t>104611</t>
  </si>
  <si>
    <t>Corona Hydro Electric Plant Roof Replacement</t>
  </si>
  <si>
    <t>1314-4</t>
  </si>
  <si>
    <t>104612</t>
  </si>
  <si>
    <t>Temescal HEP Cooling Seal Water Line</t>
  </si>
  <si>
    <t>1314-16B</t>
  </si>
  <si>
    <t>104619</t>
  </si>
  <si>
    <t>Access Road for West Valley Feeder No. 1 and 2 Upper portion of East Portal Rd</t>
  </si>
  <si>
    <t>1314-26</t>
  </si>
  <si>
    <t>104630</t>
  </si>
  <si>
    <t>Hinds Pumping Plant Sump Pump Rehab</t>
  </si>
  <si>
    <t>1314-27</t>
  </si>
  <si>
    <t>104647</t>
  </si>
  <si>
    <t>Weymouth Basins Sludge Pumps</t>
  </si>
  <si>
    <t>1415-70</t>
  </si>
  <si>
    <t>104648</t>
  </si>
  <si>
    <t>Carbon Creek PCS Structure Roof Replacment</t>
  </si>
  <si>
    <t>1314-5</t>
  </si>
  <si>
    <t>104666</t>
  </si>
  <si>
    <t>Allen McColloch Pipeline Control Equipment Improvements</t>
  </si>
  <si>
    <t>1314-9</t>
  </si>
  <si>
    <t>Minor Cap FY 2012/13</t>
  </si>
  <si>
    <t>15489</t>
  </si>
  <si>
    <t>Capital Program for Projects Costing Less Than $250,000 for FY2014/15 through FY2015/16</t>
  </si>
  <si>
    <t>104685</t>
  </si>
  <si>
    <t>Willits St. PCS Vavle Actuator Replacement</t>
  </si>
  <si>
    <t>1415-80</t>
  </si>
  <si>
    <t>104690</t>
  </si>
  <si>
    <t>Garvey Reservoir Site Erosion Control</t>
  </si>
  <si>
    <t>1415-82</t>
  </si>
  <si>
    <t>104706</t>
  </si>
  <si>
    <t>Jensen Outlet Chlorine Diffuser and Sample Pump Modifications</t>
  </si>
  <si>
    <t>1415-86</t>
  </si>
  <si>
    <t>104708</t>
  </si>
  <si>
    <t>Wadsworth 115 kV Sub-Station Electrical Safety System Upgrade</t>
  </si>
  <si>
    <t>1415-85</t>
  </si>
  <si>
    <t>104713</t>
  </si>
  <si>
    <t>AMR Server and System Upgrade</t>
  </si>
  <si>
    <t>1415-81</t>
  </si>
  <si>
    <t>104731</t>
  </si>
  <si>
    <t>WR-24D Flowmeter Replacement</t>
  </si>
  <si>
    <t>1516-2</t>
  </si>
  <si>
    <t>Minor Cap FY 2014/16</t>
  </si>
  <si>
    <t>16810</t>
  </si>
  <si>
    <t>Capital Program for Projects Costing Less Than $250,000 for FY2016/17 through FY2017/18</t>
  </si>
  <si>
    <t>1618-MC</t>
  </si>
  <si>
    <t>Minor Cap Appn. FY 2016/18</t>
  </si>
  <si>
    <t>15346</t>
  </si>
  <si>
    <t>Chlorine Containment and Handling Facilities</t>
  </si>
  <si>
    <t>103771</t>
  </si>
  <si>
    <t>Skinner WTP - Chlorine Containment - Construction</t>
  </si>
  <si>
    <t>15E</t>
  </si>
  <si>
    <t>Treatment-Skinner</t>
  </si>
  <si>
    <t>104113</t>
  </si>
  <si>
    <t>CUF Chlorination Containment Facility</t>
  </si>
  <si>
    <t>15C</t>
  </si>
  <si>
    <t>Treatment-Other</t>
  </si>
  <si>
    <t>104200</t>
  </si>
  <si>
    <t>Weymouth WTP - Filter Effluent Chlorination Capacity Increase</t>
  </si>
  <si>
    <t>135E</t>
  </si>
  <si>
    <t>Water Quality</t>
  </si>
  <si>
    <t>Treatment-Weymouth</t>
  </si>
  <si>
    <t>Distribution System Reliability</t>
  </si>
  <si>
    <t>15377</t>
  </si>
  <si>
    <t>Conveyance and Distribution System - Rehabilitation</t>
  </si>
  <si>
    <t>103144</t>
  </si>
  <si>
    <t>Upper Newport Bay Blow-off Structure Rehab</t>
  </si>
  <si>
    <t>36F</t>
  </si>
  <si>
    <t>103166</t>
  </si>
  <si>
    <t>Garvey Reservoir Sodium Hypoclorite Pump &amp; Piping Replacement</t>
  </si>
  <si>
    <t>36O</t>
  </si>
  <si>
    <t>Infrastructure R&amp;R - Water Quaity</t>
  </si>
  <si>
    <t>103181</t>
  </si>
  <si>
    <t>West Valley Feeder No. 1 Access Roads and Structures Improvements</t>
  </si>
  <si>
    <t>36C</t>
  </si>
  <si>
    <t>103413</t>
  </si>
  <si>
    <t>Power Plant Discharge Elimination</t>
  </si>
  <si>
    <t>106</t>
  </si>
  <si>
    <t>103531</t>
  </si>
  <si>
    <t>Orange County Feeder Lining Repair</t>
  </si>
  <si>
    <t>124J</t>
  </si>
  <si>
    <t>103996</t>
  </si>
  <si>
    <t>Lake Skinner West Bypass Screening Structure Rehabilitation</t>
  </si>
  <si>
    <t>163N1</t>
  </si>
  <si>
    <t>104561</t>
  </si>
  <si>
    <t>West Valley Feeder #1 Stage 2 Valve Structure Modification - Construction</t>
  </si>
  <si>
    <t>15441</t>
  </si>
  <si>
    <t>Conveyance and Distribution System - Rehabilitation for FY2006/07 through FY2011/12</t>
  </si>
  <si>
    <t>103884</t>
  </si>
  <si>
    <t>OC-88 Pump Station Upgrades</t>
  </si>
  <si>
    <t>150H</t>
  </si>
  <si>
    <t>104128</t>
  </si>
  <si>
    <t>Santa Ana River Bridge Seismic Upgrade</t>
  </si>
  <si>
    <t>125E</t>
  </si>
  <si>
    <t>104150</t>
  </si>
  <si>
    <t>Allen Mccolloch Pipeline Cathodic Protection</t>
  </si>
  <si>
    <t>125M</t>
  </si>
  <si>
    <t>104198</t>
  </si>
  <si>
    <t>Etiwanda Pipeline Lining Replacement</t>
  </si>
  <si>
    <t>169I</t>
  </si>
  <si>
    <t>104208</t>
  </si>
  <si>
    <t>Lining Repair of Wadsworth Pumping Plant 144" Yard Piping</t>
  </si>
  <si>
    <t>121T</t>
  </si>
  <si>
    <t>104210</t>
  </si>
  <si>
    <t>Collis St. Valve Replacement and Repair By-Pass at station 0256+23 on the Palos Verdes Feeder</t>
  </si>
  <si>
    <t>121O</t>
  </si>
  <si>
    <t>104260</t>
  </si>
  <si>
    <t>Sepulveda Canyon Facility Water Storage Seismic Upgrade</t>
  </si>
  <si>
    <t>163S</t>
  </si>
  <si>
    <t>104323</t>
  </si>
  <si>
    <t>Palos Verdes Reservoir Sodium Hypochlorite Pump and Piping Replacement</t>
  </si>
  <si>
    <t>169G</t>
  </si>
  <si>
    <t>Storage-Other Regulatory</t>
  </si>
  <si>
    <t>104335</t>
  </si>
  <si>
    <t>Glendale-01 Service Connection Rehabilitation and Upgrade</t>
  </si>
  <si>
    <t>159B</t>
  </si>
  <si>
    <t>104387</t>
  </si>
  <si>
    <t>DVL Inlet / Outlet Tower Debris Screen Rehabilltation</t>
  </si>
  <si>
    <t>169S</t>
  </si>
  <si>
    <t>Storage-DVL</t>
  </si>
  <si>
    <t>104412</t>
  </si>
  <si>
    <t>San Gabriel Tower Seismic Assessment</t>
  </si>
  <si>
    <t>125A</t>
  </si>
  <si>
    <t>104414</t>
  </si>
  <si>
    <t>Orange County Feeder Cathodic Protection System Rehabilitation</t>
  </si>
  <si>
    <t>125U</t>
  </si>
  <si>
    <t>104438</t>
  </si>
  <si>
    <t>Santiago Lateral Sta 216+40 Butterfly Valve Replacement</t>
  </si>
  <si>
    <t>169Q</t>
  </si>
  <si>
    <t>104445</t>
  </si>
  <si>
    <t>Lake Skinner Facility Area Paving</t>
  </si>
  <si>
    <t>169N</t>
  </si>
  <si>
    <t>104689</t>
  </si>
  <si>
    <t>Allen McColloch Pipeline Seismic Upgrade of 10 Service Connection Structures</t>
  </si>
  <si>
    <t>67</t>
  </si>
  <si>
    <t>124R</t>
  </si>
  <si>
    <t>Lake Mathews Discharge Facility Upgrades</t>
  </si>
  <si>
    <t>Storage-Lake Mathews</t>
  </si>
  <si>
    <t>15480</t>
  </si>
  <si>
    <t>Conveyance and Distribution System - Rehabilitation for FY2012/13 through FY2017/18</t>
  </si>
  <si>
    <t>104204</t>
  </si>
  <si>
    <t>San Dimas Power Plant Emergency Stanby Generator</t>
  </si>
  <si>
    <t>84A</t>
  </si>
  <si>
    <t>104276</t>
  </si>
  <si>
    <t>Conveyance and Distribution System Electrical Structures Rehabilitation</t>
  </si>
  <si>
    <t>1415-21A</t>
  </si>
  <si>
    <t>104482</t>
  </si>
  <si>
    <t>Wadsworth Pumping Plant Stop Logs</t>
  </si>
  <si>
    <t>121U</t>
  </si>
  <si>
    <t>104494</t>
  </si>
  <si>
    <t>Hollywood Tunnel North Portal Equipment Upgrades</t>
  </si>
  <si>
    <t>169P</t>
  </si>
  <si>
    <t>104495</t>
  </si>
  <si>
    <t>Facility Infrastructure Mapping</t>
  </si>
  <si>
    <t>84I</t>
  </si>
  <si>
    <t>104509</t>
  </si>
  <si>
    <t>Orange County Conveyance and Distribution Maintenance Facility</t>
  </si>
  <si>
    <t>71M</t>
  </si>
  <si>
    <t>104547</t>
  </si>
  <si>
    <t>Lakeview Pipeline Repair</t>
  </si>
  <si>
    <t>84J-2</t>
  </si>
  <si>
    <t>104606</t>
  </si>
  <si>
    <t>Upper Feeder - Structural Protection</t>
  </si>
  <si>
    <t>84D</t>
  </si>
  <si>
    <t>104616</t>
  </si>
  <si>
    <t>Inland Feeder/SBMWD Highland Intertie Bypass Line Rehab</t>
  </si>
  <si>
    <t>84L</t>
  </si>
  <si>
    <t>104617</t>
  </si>
  <si>
    <t>Corona HEP Seepage Remediation</t>
  </si>
  <si>
    <t>121N</t>
  </si>
  <si>
    <t>104632</t>
  </si>
  <si>
    <t>Lake Skinner East Bypass &amp; Bypass 2 Screen Str. Upgrades</t>
  </si>
  <si>
    <t>163N2</t>
  </si>
  <si>
    <t>104686</t>
  </si>
  <si>
    <t>Middle Feeder Blow-off Valve Replacement at Sta 782+53.16</t>
  </si>
  <si>
    <t>1314-15</t>
  </si>
  <si>
    <t>104691</t>
  </si>
  <si>
    <t>DVL East Dam Power Line Realignment</t>
  </si>
  <si>
    <t>1415-2</t>
  </si>
  <si>
    <t>104711</t>
  </si>
  <si>
    <t>West OC Feeder Valve Replacement</t>
  </si>
  <si>
    <t>1415-29</t>
  </si>
  <si>
    <t>104712</t>
  </si>
  <si>
    <t>Casa Loma Siphon No 1, Casa Loma Canal &amp; San Diego Canal Flow Meter Replacement</t>
  </si>
  <si>
    <t>84M</t>
  </si>
  <si>
    <t>104715</t>
  </si>
  <si>
    <t>Lake Mathews Electrical Reliability</t>
  </si>
  <si>
    <t>1618-31</t>
  </si>
  <si>
    <t>104725</t>
  </si>
  <si>
    <t>Sepulveda Canyon Control Facility Bypass Project</t>
  </si>
  <si>
    <t>1618-2</t>
  </si>
  <si>
    <t>104759</t>
  </si>
  <si>
    <t>Garvey Reservoir Control Structure Valve Upgrades</t>
  </si>
  <si>
    <t>1415-99</t>
  </si>
  <si>
    <t>119I</t>
  </si>
  <si>
    <t>Cajalco Creek Dentention Dam Spillway Access Road</t>
  </si>
  <si>
    <t>1415-1</t>
  </si>
  <si>
    <t>San Diego Canal Radial Gate (VO-8) Rehab</t>
  </si>
  <si>
    <t>1415-21B</t>
  </si>
  <si>
    <t>Orange County Distribution System - Conduit Replacement at 9 Structures</t>
  </si>
  <si>
    <t>1415-27</t>
  </si>
  <si>
    <t>Skinner Dam Remediation</t>
  </si>
  <si>
    <t>1415-28</t>
  </si>
  <si>
    <t>EOCF2 Sta. 1239+29 OC-44B Valve Replacement</t>
  </si>
  <si>
    <t>1415-4</t>
  </si>
  <si>
    <t>Red Mountain Hydro Electric Plant Emergency Generator Replacement</t>
  </si>
  <si>
    <t>1618-14</t>
  </si>
  <si>
    <t>West Orange County Feeder Cathodic Protection</t>
  </si>
  <si>
    <t>1618-15</t>
  </si>
  <si>
    <t>Santa Monica Feeder Cathodic Protection</t>
  </si>
  <si>
    <t>1618-16</t>
  </si>
  <si>
    <t>Live Oak Reservoir Bypass Pipeline Cathodic Protection</t>
  </si>
  <si>
    <t>1618-17</t>
  </si>
  <si>
    <t>Skinner Bypass #1, Bypass #3, and Effluent Conduit #1 Cathodic Protection</t>
  </si>
  <si>
    <t>1618-20</t>
  </si>
  <si>
    <t>Lake Skinner Area Distribution System Valve Replacement</t>
  </si>
  <si>
    <t>1618-21</t>
  </si>
  <si>
    <t>Olinda PCS Valve Replacement</t>
  </si>
  <si>
    <t>1618-22</t>
  </si>
  <si>
    <t>OC-76 Tunout Relocation at the Allen-McColloch Pipeline</t>
  </si>
  <si>
    <t>1618-30</t>
  </si>
  <si>
    <t>A-6 Venturi Meter Replacement</t>
  </si>
  <si>
    <t>1618-32</t>
  </si>
  <si>
    <t>Orange County Area Distribution System Valve Replacement</t>
  </si>
  <si>
    <t>1618-6</t>
  </si>
  <si>
    <t>Service Connections CB-12 &amp; CB-16 Turnout Valve Replacement and Electrical Upgrade</t>
  </si>
  <si>
    <t>1618-61</t>
  </si>
  <si>
    <t>Middle Feeder Relocation for SCE Mesa Substation</t>
  </si>
  <si>
    <t>1618-68</t>
  </si>
  <si>
    <t>East Orange County Feeder #2 Seismic Retrofit</t>
  </si>
  <si>
    <t>84E</t>
  </si>
  <si>
    <t>Olinda PCS and Santiago Tower Emergency Generators</t>
  </si>
  <si>
    <t>15334</t>
  </si>
  <si>
    <t>DVL Recreation Facilities</t>
  </si>
  <si>
    <t>103081</t>
  </si>
  <si>
    <t>DVL Recreation, Entitlement / Master Planning</t>
  </si>
  <si>
    <t>142N</t>
  </si>
  <si>
    <t>103089</t>
  </si>
  <si>
    <t>Surplus Property</t>
  </si>
  <si>
    <t>142G</t>
  </si>
  <si>
    <t>104446</t>
  </si>
  <si>
    <t>CEQA and Entitlement for Solar Power Facilities</t>
  </si>
  <si>
    <t>142V</t>
  </si>
  <si>
    <t>104707</t>
  </si>
  <si>
    <t>Diamond Valley Lake (DVL) East Marina Restroom Facility</t>
  </si>
  <si>
    <t>1415-83</t>
  </si>
  <si>
    <t>15419</t>
  </si>
  <si>
    <t>Dam Rehabilitation &amp; Safety Improvements</t>
  </si>
  <si>
    <t>103380</t>
  </si>
  <si>
    <t>Dam Seismic Assessment Study - Phase 3</t>
  </si>
  <si>
    <t>104B</t>
  </si>
  <si>
    <t>103516</t>
  </si>
  <si>
    <t>Automated Deformation Monitoring At All Dams</t>
  </si>
  <si>
    <t>104A</t>
  </si>
  <si>
    <t>103823</t>
  </si>
  <si>
    <t>Diamond Valley Lake West Dam Slope Remediation</t>
  </si>
  <si>
    <t>40</t>
  </si>
  <si>
    <t>104424</t>
  </si>
  <si>
    <t>DVL Dam Monitoring System Upgrade</t>
  </si>
  <si>
    <t>40B</t>
  </si>
  <si>
    <t>Regional Recycled Water</t>
  </si>
  <si>
    <t>15493</t>
  </si>
  <si>
    <t>Demonstration-Scale Recycled Water Treatmet Plant</t>
  </si>
  <si>
    <t>1618-8</t>
  </si>
  <si>
    <t>Water Purification Demonstration Project</t>
  </si>
  <si>
    <t>Supply Reliability</t>
  </si>
  <si>
    <t>Supply</t>
  </si>
  <si>
    <t>Treatment Plant Reliability</t>
  </si>
  <si>
    <t>15380</t>
  </si>
  <si>
    <t>Diemer Water Treatment Plant - Improvements</t>
  </si>
  <si>
    <t>103129</t>
  </si>
  <si>
    <t>Diemer  Basin Rehabilitation</t>
  </si>
  <si>
    <t>29A</t>
  </si>
  <si>
    <t>Treatment-Diemer</t>
  </si>
  <si>
    <t>103811</t>
  </si>
  <si>
    <t>Diemer Reclamation Plant No. 3</t>
  </si>
  <si>
    <t>71D</t>
  </si>
  <si>
    <t>103904</t>
  </si>
  <si>
    <t>Diemer Filter Outlet Conduit Seismic Upgrade</t>
  </si>
  <si>
    <t>122F4</t>
  </si>
  <si>
    <t>104284</t>
  </si>
  <si>
    <t>Diemer Electrical Improvements Stage 2</t>
  </si>
  <si>
    <t>122M</t>
  </si>
  <si>
    <t>15436</t>
  </si>
  <si>
    <t>Diemer Water Treatment Plant - Improvements for FY2006/07 through FY2011/12</t>
  </si>
  <si>
    <t>104123</t>
  </si>
  <si>
    <t>Diemer Filter Valve Replacement</t>
  </si>
  <si>
    <t>71I</t>
  </si>
  <si>
    <t>104247</t>
  </si>
  <si>
    <t>Diemer Water Sampling System Improvements</t>
  </si>
  <si>
    <t>71W</t>
  </si>
  <si>
    <t>104253</t>
  </si>
  <si>
    <t>Diemer Administration Building Seismic Upgrade</t>
  </si>
  <si>
    <t>126D</t>
  </si>
  <si>
    <t>104254</t>
  </si>
  <si>
    <t>Diemer Filter Buildings Seismic Upgrade</t>
  </si>
  <si>
    <t>126E</t>
  </si>
  <si>
    <t>104343</t>
  </si>
  <si>
    <t>Diemer Chemical Feed System Improvements</t>
  </si>
  <si>
    <t>71K</t>
  </si>
  <si>
    <t>15478</t>
  </si>
  <si>
    <t>Diemer Water Treatment Plant - Improvements for FY2012/13 through FY2017/18</t>
  </si>
  <si>
    <t>104488</t>
  </si>
  <si>
    <t>Diemer Chemical Tank Farm Improvements</t>
  </si>
  <si>
    <t>71G</t>
  </si>
  <si>
    <t>1618-39</t>
  </si>
  <si>
    <t>Diemer Slope Erosion Rehabilitation</t>
  </si>
  <si>
    <t>1618-49</t>
  </si>
  <si>
    <t>Diemer Emergency Ozone Backup Disinfection</t>
  </si>
  <si>
    <t>1618-50</t>
  </si>
  <si>
    <t>Diemer Ozone Off Gas Mitigation V3</t>
  </si>
  <si>
    <t>Water Quality/ORP</t>
  </si>
  <si>
    <t>15389</t>
  </si>
  <si>
    <t>Diemer Water Treatment Plant - Oxidation Retrofit</t>
  </si>
  <si>
    <t>104095</t>
  </si>
  <si>
    <t>Diemer ORP - Construction</t>
  </si>
  <si>
    <t>33C</t>
  </si>
  <si>
    <t>104527</t>
  </si>
  <si>
    <t>Diemer ORP Completion Project - Construction</t>
  </si>
  <si>
    <t>33J</t>
  </si>
  <si>
    <t>104528</t>
  </si>
  <si>
    <t>Diemer Southern Slope Fire Management and Landscaping</t>
  </si>
  <si>
    <t>33I</t>
  </si>
  <si>
    <t>701746</t>
  </si>
  <si>
    <t>Diemer ORP Prop 50 Reimbursement</t>
  </si>
  <si>
    <t>15472</t>
  </si>
  <si>
    <t>Enhanced Bromate Control</t>
  </si>
  <si>
    <t>104551</t>
  </si>
  <si>
    <t>Weymouth Bromate Control Facilities</t>
  </si>
  <si>
    <t>99B</t>
  </si>
  <si>
    <t>104552</t>
  </si>
  <si>
    <t>Mill Bromate Control</t>
  </si>
  <si>
    <t>99D</t>
  </si>
  <si>
    <t>Supply Reliability/System Flexibility</t>
  </si>
  <si>
    <t>15402</t>
  </si>
  <si>
    <t>Hayfield Groundwater Storage</t>
  </si>
  <si>
    <t>104126</t>
  </si>
  <si>
    <t>Hayfield Groundwater Extraction Project</t>
  </si>
  <si>
    <t>16D</t>
  </si>
  <si>
    <t>15458</t>
  </si>
  <si>
    <t>Hydroelectric Power Plant Improvements</t>
  </si>
  <si>
    <t>104321</t>
  </si>
  <si>
    <t>Foothill HEP Rehab</t>
  </si>
  <si>
    <t>155A</t>
  </si>
  <si>
    <t>Hydro-Electric</t>
  </si>
  <si>
    <t>104322</t>
  </si>
  <si>
    <t>Sepulveda Canyon Rehabilitation Project</t>
  </si>
  <si>
    <t>150Z</t>
  </si>
  <si>
    <t>104442</t>
  </si>
  <si>
    <t>San Dimas HEP Rehabilitation</t>
  </si>
  <si>
    <t>155C</t>
  </si>
  <si>
    <t>104443</t>
  </si>
  <si>
    <t>Venice Hydroelectric Plant Rehabilitation</t>
  </si>
  <si>
    <t>155B</t>
  </si>
  <si>
    <t>104536</t>
  </si>
  <si>
    <t>Sepulveda Canyon Control Hydroeclectric Seismic Upgrades</t>
  </si>
  <si>
    <t>150X1</t>
  </si>
  <si>
    <t>104537</t>
  </si>
  <si>
    <t>Foothill Hydroelectic Power Plant (HEP) Seismic Upgrades</t>
  </si>
  <si>
    <t>150X2</t>
  </si>
  <si>
    <t>104539</t>
  </si>
  <si>
    <t>Carbon Creek Pressure Control Structure Seismic Upgrade</t>
  </si>
  <si>
    <t>150X</t>
  </si>
  <si>
    <t>104652</t>
  </si>
  <si>
    <t>Etiwanda Hydroelectric Plant Rehabilitation</t>
  </si>
  <si>
    <t>1415-26</t>
  </si>
  <si>
    <t>15487</t>
  </si>
  <si>
    <t>IT Infrastructure Reliability</t>
  </si>
  <si>
    <t>104415</t>
  </si>
  <si>
    <t>Business Systems Disaster Recovery Upgrade</t>
  </si>
  <si>
    <t>146R</t>
  </si>
  <si>
    <t>104682</t>
  </si>
  <si>
    <t>IT Network Reliability Upgrades</t>
  </si>
  <si>
    <t>146N</t>
  </si>
  <si>
    <t>1618-11</t>
  </si>
  <si>
    <t>Enterprise Wireless Network Upgrade (Phase One of Three)</t>
  </si>
  <si>
    <t>1618-12</t>
  </si>
  <si>
    <t>MWD Headquarters Boardroom Technology Upgrade</t>
  </si>
  <si>
    <t>1618-13</t>
  </si>
  <si>
    <t>MWD Headquarters Datacenter Reliability Project</t>
  </si>
  <si>
    <t>1618-7</t>
  </si>
  <si>
    <t>Enterprise IT Emergency Power Upgrade Project</t>
  </si>
  <si>
    <t>15376</t>
  </si>
  <si>
    <t>Information Technology System - Infrastructure</t>
  </si>
  <si>
    <t>103888</t>
  </si>
  <si>
    <t>Communication Infrastructure Reliability Upgrade</t>
  </si>
  <si>
    <t>146K</t>
  </si>
  <si>
    <t>104008</t>
  </si>
  <si>
    <t>IT Disaster Recovery Facility Environmental Upgrade</t>
  </si>
  <si>
    <t>146J</t>
  </si>
  <si>
    <t>104633</t>
  </si>
  <si>
    <t>Emergency Radio Communications System Upgrae Phase III</t>
  </si>
  <si>
    <t>146I</t>
  </si>
  <si>
    <t>15378</t>
  </si>
  <si>
    <t>Information Technology System - Security</t>
  </si>
  <si>
    <t>104354</t>
  </si>
  <si>
    <t>SCADA Cyber Security Upgrades</t>
  </si>
  <si>
    <t>133C</t>
  </si>
  <si>
    <t>1415-53</t>
  </si>
  <si>
    <t>Cyber Security Assessment and Remediation</t>
  </si>
  <si>
    <t>14502</t>
  </si>
  <si>
    <t>Infrastructure Reliability Information System</t>
  </si>
  <si>
    <t>1415-44</t>
  </si>
  <si>
    <t>1618-55</t>
  </si>
  <si>
    <t>Energy Management System Upgrade</t>
  </si>
  <si>
    <t>1618-58</t>
  </si>
  <si>
    <t>Engineering Information System Upgrade</t>
  </si>
  <si>
    <t>1618-64</t>
  </si>
  <si>
    <t>Maximo Upgrade and Improvements</t>
  </si>
  <si>
    <t>1618-65</t>
  </si>
  <si>
    <t>Fuel Management System Upgrade</t>
  </si>
  <si>
    <t>1618-66</t>
  </si>
  <si>
    <t>Maximo Mobile Computing Upgrade</t>
  </si>
  <si>
    <t>1618-71</t>
  </si>
  <si>
    <t>Water Quality Monitoring and Planning System</t>
  </si>
  <si>
    <t>15371</t>
  </si>
  <si>
    <t>Jensen Water Treatment  Plant - Improvements</t>
  </si>
  <si>
    <t>103220</t>
  </si>
  <si>
    <t>Jensen Module 1 Traveling Bridge Repair</t>
  </si>
  <si>
    <t>49D</t>
  </si>
  <si>
    <t>Treatment-Jensen</t>
  </si>
  <si>
    <t>103226</t>
  </si>
  <si>
    <t>Jensen Washwater Return Pump Modifications - Phase 2</t>
  </si>
  <si>
    <t>127</t>
  </si>
  <si>
    <t>103295</t>
  </si>
  <si>
    <t>Jensen Caustic Tank Farm Containment Upgrades</t>
  </si>
  <si>
    <t>145</t>
  </si>
  <si>
    <t>103569</t>
  </si>
  <si>
    <t>Jensen T. P. - Module 1 Filter Valve Replacement</t>
  </si>
  <si>
    <t>128</t>
  </si>
  <si>
    <t>103889</t>
  </si>
  <si>
    <t>Jensen Fire Landscape Mgmt &amp; Entrance Gate Security</t>
  </si>
  <si>
    <t>60N</t>
  </si>
  <si>
    <t>104136</t>
  </si>
  <si>
    <t>Jensen Modules Nos. 2 and 3 Traveling Bridge Rehab</t>
  </si>
  <si>
    <t>60C</t>
  </si>
  <si>
    <t>104463</t>
  </si>
  <si>
    <t>Jensen Solids Transfer System</t>
  </si>
  <si>
    <t>86D2</t>
  </si>
  <si>
    <t>15442</t>
  </si>
  <si>
    <t>Jensen Water Treatment Plant - Improvements Program for FY2006/07 through FY2011/12</t>
  </si>
  <si>
    <t>103893</t>
  </si>
  <si>
    <t xml:space="preserve"> Jensen Filters Nos. 1-20 Surface Wash System Upgrade</t>
  </si>
  <si>
    <t>60L</t>
  </si>
  <si>
    <t>104060</t>
  </si>
  <si>
    <t>Jensen Electrical Upgrade</t>
  </si>
  <si>
    <t>60B</t>
  </si>
  <si>
    <t>104374</t>
  </si>
  <si>
    <t>Jensen Modules 2 and 3 Flocculator Refurbishment</t>
  </si>
  <si>
    <t>49J</t>
  </si>
  <si>
    <t>104453</t>
  </si>
  <si>
    <t>Jensen Site Stabilization - Geotechnical Investigations</t>
  </si>
  <si>
    <t>60T</t>
  </si>
  <si>
    <t>15486</t>
  </si>
  <si>
    <t>Jensen Water Treatment Plant - Improvements for FY2012/13 through FY2017/18</t>
  </si>
  <si>
    <t>104052</t>
  </si>
  <si>
    <t>Jensen Finished Water Reservoir No. 2 Floating Cover</t>
  </si>
  <si>
    <t>60G</t>
  </si>
  <si>
    <t>104559</t>
  </si>
  <si>
    <t>Jensen Liquid Polymer Containment Upgrade</t>
  </si>
  <si>
    <t>60W</t>
  </si>
  <si>
    <t>104659</t>
  </si>
  <si>
    <t>Jensen Finished Water Reservoir No. 1 Cover Rehab</t>
  </si>
  <si>
    <t>1415-14</t>
  </si>
  <si>
    <t>104660</t>
  </si>
  <si>
    <t>Jensen Caustic Metering and Control Facilities</t>
  </si>
  <si>
    <t>1415-10</t>
  </si>
  <si>
    <t>1415-11</t>
  </si>
  <si>
    <t>Jensen Filter Backwash Biological Control</t>
  </si>
  <si>
    <t>1415-12</t>
  </si>
  <si>
    <t>Jensen Inlet Water Quality Enclosure</t>
  </si>
  <si>
    <t>1415-13</t>
  </si>
  <si>
    <t>Jensen WWRP-1 Hand Rail and Grating Improvement</t>
  </si>
  <si>
    <t>1618-54</t>
  </si>
  <si>
    <t>Jensen Ozone Generator PLC Control &amp; Communication Equipment Upgrade</t>
  </si>
  <si>
    <t>15395</t>
  </si>
  <si>
    <t>LaVerne Shop Facilities Upgrade</t>
  </si>
  <si>
    <t>103519</t>
  </si>
  <si>
    <t>La Verne Shop - Stage 4 Shop Buildings Completion and Stage 5 Shop Equipment Upgrade</t>
  </si>
  <si>
    <t>113A</t>
  </si>
  <si>
    <t>1819-1</t>
  </si>
  <si>
    <t>LaVerne Shop Equipment</t>
  </si>
  <si>
    <t>15381</t>
  </si>
  <si>
    <t>Mills Water Treatment Plant - Improvements</t>
  </si>
  <si>
    <t>103624</t>
  </si>
  <si>
    <t>Mills Basin Solids Removal Improvements</t>
  </si>
  <si>
    <t>153B1M</t>
  </si>
  <si>
    <t>Treatment-Mills</t>
  </si>
  <si>
    <t>15452</t>
  </si>
  <si>
    <t>Mills Water Treatment Plant - Improvements FY2006/07 through FY2011/12</t>
  </si>
  <si>
    <t>104062</t>
  </si>
  <si>
    <t>Mills Plant Electrical Upgrade Project</t>
  </si>
  <si>
    <t>57S</t>
  </si>
  <si>
    <t>104180</t>
  </si>
  <si>
    <t>Mills - Industrial Wastewater Handling Facilities Improvements</t>
  </si>
  <si>
    <t>57V</t>
  </si>
  <si>
    <t>104558</t>
  </si>
  <si>
    <t>Mills - Module Influent Flash Mix Chemical Containment</t>
  </si>
  <si>
    <t>58H</t>
  </si>
  <si>
    <t>15479</t>
  </si>
  <si>
    <t>Mills Water Treatment Plant - Improvements for FY2012/13 through FY2017/18</t>
  </si>
  <si>
    <t>104519</t>
  </si>
  <si>
    <t>Mills - Solids Handling Facility Stage 1</t>
  </si>
  <si>
    <t>57N</t>
  </si>
  <si>
    <t>1415-23</t>
  </si>
  <si>
    <t>Mills Perimeter Perimeter Security and Environmental Improvements</t>
  </si>
  <si>
    <t>Infrastructure R&amp;R - Security/Safety</t>
  </si>
  <si>
    <t>1618-33</t>
  </si>
  <si>
    <t>Mills Plant Caustic Tanks Relocation</t>
  </si>
  <si>
    <t>1618-34</t>
  </si>
  <si>
    <t>Mills Ozone Generator PLC Control Equipment</t>
  </si>
  <si>
    <t>1618-35</t>
  </si>
  <si>
    <t>Mills Finished Water Reservoir Improvement</t>
  </si>
  <si>
    <t>1618-36</t>
  </si>
  <si>
    <t>Mills PA System Improvements</t>
  </si>
  <si>
    <t>15495</t>
  </si>
  <si>
    <t>Operations Support Facilities Improvement</t>
  </si>
  <si>
    <t>104047</t>
  </si>
  <si>
    <t>Lake Mathews Support Facilities Improvements - Preliminary Design Phase</t>
  </si>
  <si>
    <t>139A</t>
  </si>
  <si>
    <t>104479</t>
  </si>
  <si>
    <t>Etiwanda Test Facility</t>
  </si>
  <si>
    <t>121P</t>
  </si>
  <si>
    <t>104541</t>
  </si>
  <si>
    <t>La Verne Site Seismic Upgrades of Buildings 30, 40, 50</t>
  </si>
  <si>
    <t>109M</t>
  </si>
  <si>
    <t>104755</t>
  </si>
  <si>
    <t>CRA Housing Rehabilitation</t>
  </si>
  <si>
    <t>1618-18</t>
  </si>
  <si>
    <t>1415-25</t>
  </si>
  <si>
    <t>Lake Mathews Sewer Improvements</t>
  </si>
  <si>
    <t>1618-5</t>
  </si>
  <si>
    <t>New Laverne Warehouse and Investment Recovery Building</t>
  </si>
  <si>
    <t>15471</t>
  </si>
  <si>
    <t>PCCP Rehabilitation and Replacement</t>
  </si>
  <si>
    <t>104393</t>
  </si>
  <si>
    <t>Electromagnetic Inspections of PCCP Lines</t>
  </si>
  <si>
    <t>116G</t>
  </si>
  <si>
    <t>104703</t>
  </si>
  <si>
    <t>PCCP Rehabilitation - Program Management</t>
  </si>
  <si>
    <t>1415-37P1</t>
  </si>
  <si>
    <t>104704</t>
  </si>
  <si>
    <t>PCCP Rehabilitation - Program CEQA</t>
  </si>
  <si>
    <t>1415-37P2</t>
  </si>
  <si>
    <t>15425</t>
  </si>
  <si>
    <t>Perris Valley Pipeline</t>
  </si>
  <si>
    <t>104227</t>
  </si>
  <si>
    <t>Perris Valley Pipeline - Tunnels</t>
  </si>
  <si>
    <t>168B</t>
  </si>
  <si>
    <t>System Flexibility</t>
  </si>
  <si>
    <t>15482</t>
  </si>
  <si>
    <t>Pipeline Rehabilitation and Replacement</t>
  </si>
  <si>
    <t>104375</t>
  </si>
  <si>
    <t>Reinforced Concrete and Metal Pipe Assessment</t>
  </si>
  <si>
    <t>103</t>
  </si>
  <si>
    <t>15391</t>
  </si>
  <si>
    <t>Power Reliability and Energy Conservation</t>
  </si>
  <si>
    <t>104663</t>
  </si>
  <si>
    <t>Weymouth Solar Facility</t>
  </si>
  <si>
    <t>134D</t>
  </si>
  <si>
    <t>104664</t>
  </si>
  <si>
    <t>Jensen Solar Power Facility</t>
  </si>
  <si>
    <t>1415-76</t>
  </si>
  <si>
    <t>15490</t>
  </si>
  <si>
    <t>Project Controls and Reporting System</t>
  </si>
  <si>
    <t>104668</t>
  </si>
  <si>
    <t>Project Controls System Replacement</t>
  </si>
  <si>
    <t>146F1</t>
  </si>
  <si>
    <t>10006</t>
  </si>
  <si>
    <t>Reimbursable Projects</t>
  </si>
  <si>
    <t>1618-73</t>
  </si>
  <si>
    <t>Bay Delta - Reimbursable Engineering Services</t>
  </si>
  <si>
    <t>3 - Reimbursable</t>
  </si>
  <si>
    <t>15417</t>
  </si>
  <si>
    <t>Reservoir Cover and Replacement</t>
  </si>
  <si>
    <t>103391</t>
  </si>
  <si>
    <t>Palos Verdes Floating Cover Replacement</t>
  </si>
  <si>
    <t>112</t>
  </si>
  <si>
    <t>16704</t>
  </si>
  <si>
    <t>Rialto Feeder PCCP Rehab</t>
  </si>
  <si>
    <t>1415-37R</t>
  </si>
  <si>
    <t>Rialto Pipeline PCCP Rehabilitation</t>
  </si>
  <si>
    <t>Right of Way &amp; Infr. Protection</t>
  </si>
  <si>
    <t>15474</t>
  </si>
  <si>
    <t>Right of Way &amp; Infrastructure Protection</t>
  </si>
  <si>
    <t>104474</t>
  </si>
  <si>
    <t>Detailed Reliability Improvements of the Orange County Operating Region</t>
  </si>
  <si>
    <t>143A</t>
  </si>
  <si>
    <t>104475</t>
  </si>
  <si>
    <t>Detailed Reliability Improvements of the Western San Bernardino County Operating Region</t>
  </si>
  <si>
    <t>143B</t>
  </si>
  <si>
    <t>104476</t>
  </si>
  <si>
    <t>ROWIPP Programmatic Environmental Documentation for the Orange County Operating Region</t>
  </si>
  <si>
    <t>143C</t>
  </si>
  <si>
    <t>104477</t>
  </si>
  <si>
    <t>ROWIPP Programmatic Environmental Documentation for the Western San Bernardino County Operating Region</t>
  </si>
  <si>
    <t>143D</t>
  </si>
  <si>
    <t>104569</t>
  </si>
  <si>
    <t>Detailed Reliability Improvements of the Los Angeles County Operating Region</t>
  </si>
  <si>
    <t>143E</t>
  </si>
  <si>
    <t>104570</t>
  </si>
  <si>
    <t>Detailed Reliability Improvements of the Riverside &amp; San Diego County Operating Region</t>
  </si>
  <si>
    <t>143F</t>
  </si>
  <si>
    <t>104670</t>
  </si>
  <si>
    <t>ROWIPP Programmatic Environmental Documentation for the Los Angeles Co. Operating Region</t>
  </si>
  <si>
    <t>143G</t>
  </si>
  <si>
    <t>104671</t>
  </si>
  <si>
    <t>ROWIPP Programmatic Environmental Documentation for the Riverside/San Diego Co. Operating Region</t>
  </si>
  <si>
    <t>143H</t>
  </si>
  <si>
    <t>104672</t>
  </si>
  <si>
    <t>Environmental Regulatory Agreements</t>
  </si>
  <si>
    <t>143A-E1</t>
  </si>
  <si>
    <t>104673</t>
  </si>
  <si>
    <t>Right of Way Survey and Mapping</t>
  </si>
  <si>
    <t>143A-E2</t>
  </si>
  <si>
    <t>104674</t>
  </si>
  <si>
    <t>Real Property Acquisition</t>
  </si>
  <si>
    <t>143A-E3</t>
  </si>
  <si>
    <t>16701</t>
  </si>
  <si>
    <t>Second Lower Feeder PCCP Rehab</t>
  </si>
  <si>
    <t>104576</t>
  </si>
  <si>
    <t>Second Lower Feeder PCCP Rehabilitation</t>
  </si>
  <si>
    <t>1415-36A</t>
  </si>
  <si>
    <t>104695</t>
  </si>
  <si>
    <t>Second Lower Feeder PCCP Rehabilitation - Package 1</t>
  </si>
  <si>
    <t>1415-36B</t>
  </si>
  <si>
    <t>104696</t>
  </si>
  <si>
    <t>Second Lower Feeder PCCP Rehabilitation - Package 2</t>
  </si>
  <si>
    <t>1415-36C</t>
  </si>
  <si>
    <t>104697</t>
  </si>
  <si>
    <t>Second Lower Feeder PCCP Rehabilitation - Package 3</t>
  </si>
  <si>
    <t>1415-36D</t>
  </si>
  <si>
    <t>104698</t>
  </si>
  <si>
    <t>Second Lower Feeder PCCP Rehabilitation - Package 4</t>
  </si>
  <si>
    <t>1415-36E</t>
  </si>
  <si>
    <t>104699</t>
  </si>
  <si>
    <t>Second Lower Feeder PCCP Rehabilitation - Package 5</t>
  </si>
  <si>
    <t>1415-36F</t>
  </si>
  <si>
    <t>104700</t>
  </si>
  <si>
    <t>Second Lower Feeder PCCP Rehabilitation - Package 6</t>
  </si>
  <si>
    <t>1415-36G</t>
  </si>
  <si>
    <t>104701</t>
  </si>
  <si>
    <t>Second Lower Feeder PCCP Rehabilitation - Pipe Procurement</t>
  </si>
  <si>
    <t>1415-36I</t>
  </si>
  <si>
    <t>104702</t>
  </si>
  <si>
    <t>Second Lower Feeder PCCP Rehabilitation - Valve Procurement</t>
  </si>
  <si>
    <t>1415-36K</t>
  </si>
  <si>
    <t>104705</t>
  </si>
  <si>
    <t>Second Lower Feeder PCCP Rehabilitation - Right of Way Acquisition</t>
  </si>
  <si>
    <t>1415-36J</t>
  </si>
  <si>
    <t>1415-36H</t>
  </si>
  <si>
    <t>Second Lower Feeder PCCP Rehabilitation - Packages 7 thru 13</t>
  </si>
  <si>
    <t>15496</t>
  </si>
  <si>
    <t>Sepulveda Feeder PCCP Rehab</t>
  </si>
  <si>
    <t>104745</t>
  </si>
  <si>
    <t>Sepulveda Feeder PCCP 2016 Urgent Repairs</t>
  </si>
  <si>
    <t>1618-82</t>
  </si>
  <si>
    <t>1415-37S</t>
  </si>
  <si>
    <t>Sepulveda Pipeline PCCP Rehabilitation</t>
  </si>
  <si>
    <t>15365</t>
  </si>
  <si>
    <t>Skinner Water Treatment Plant - Improvements</t>
  </si>
  <si>
    <t>103781</t>
  </si>
  <si>
    <t>Skinner Electrical Building and Ground Fault Protection Upgrade</t>
  </si>
  <si>
    <t>132H</t>
  </si>
  <si>
    <t>104286</t>
  </si>
  <si>
    <t>Skinner Electrical Building Upgrades Construction - Phase 2</t>
  </si>
  <si>
    <t>15435</t>
  </si>
  <si>
    <t>Skinner Water Treatment Plant - Improvements for FY2006/07 through FY2011/12</t>
  </si>
  <si>
    <t>104620</t>
  </si>
  <si>
    <t>Skinner Replacement Of Plant 1 Filter Gate Stems And Nuts</t>
  </si>
  <si>
    <t>130C</t>
  </si>
  <si>
    <t>15485</t>
  </si>
  <si>
    <t>Skinner Water Treatment Plant - Improvements for FY2012/13 through FY2017/18</t>
  </si>
  <si>
    <t>104298</t>
  </si>
  <si>
    <t>Skinner Facility Maintenance and Vehicle Service Center</t>
  </si>
  <si>
    <t>160B</t>
  </si>
  <si>
    <t>104508</t>
  </si>
  <si>
    <t>Skinner Water Quality Lab Relocation</t>
  </si>
  <si>
    <t>130Z1</t>
  </si>
  <si>
    <t>104678</t>
  </si>
  <si>
    <t>Skinner Renovation of Existing Administration Building</t>
  </si>
  <si>
    <t>130Z</t>
  </si>
  <si>
    <t>1415-35</t>
  </si>
  <si>
    <t>Skinner Plant 1 Modules 1-2 &amp; 3 Filter Weir Rehab</t>
  </si>
  <si>
    <t>1618-48</t>
  </si>
  <si>
    <t>Skinner Ozone PLC Hardware</t>
  </si>
  <si>
    <t>15388</t>
  </si>
  <si>
    <t>Skinner Water Treatment Plant - Oxidation Retrofit</t>
  </si>
  <si>
    <t>103619</t>
  </si>
  <si>
    <t>Skinner Orp Facilities Construction</t>
  </si>
  <si>
    <t>38D</t>
  </si>
  <si>
    <t>1618-45</t>
  </si>
  <si>
    <t>Skinner Contactor Roof Elastomeric Coating</t>
  </si>
  <si>
    <t>701745</t>
  </si>
  <si>
    <t>Skinner ORP Prop 50 Reimbursement</t>
  </si>
  <si>
    <t>15449</t>
  </si>
  <si>
    <t>Termination of Center for Water Education Ground Lease</t>
  </si>
  <si>
    <t>109907</t>
  </si>
  <si>
    <t>DVL Visitor's Center Improvements</t>
  </si>
  <si>
    <t>1415-54</t>
  </si>
  <si>
    <t>15473</t>
  </si>
  <si>
    <t>Union Station Headquarters Improvements</t>
  </si>
  <si>
    <t>104427</t>
  </si>
  <si>
    <t>Headquarters Building Seismic Assessment/Upgrade</t>
  </si>
  <si>
    <t>79</t>
  </si>
  <si>
    <t>15492</t>
  </si>
  <si>
    <t>Verbena Property Acquisition</t>
  </si>
  <si>
    <t>104723</t>
  </si>
  <si>
    <t>Verbena Land Acquisition 1</t>
  </si>
  <si>
    <t>1618-RP1</t>
  </si>
  <si>
    <t>104726</t>
  </si>
  <si>
    <t>Verbena Land Acquisition 2</t>
  </si>
  <si>
    <t>1618-RP2</t>
  </si>
  <si>
    <t>15488</t>
  </si>
  <si>
    <t>Water Delivery System Improvements</t>
  </si>
  <si>
    <t>104614</t>
  </si>
  <si>
    <t>Inland Feeder and Lakeview Pipeline Intertie</t>
  </si>
  <si>
    <t>1415-62</t>
  </si>
  <si>
    <t>104634</t>
  </si>
  <si>
    <t>Greg Avenue Pump Station Improvements</t>
  </si>
  <si>
    <t>1415-65</t>
  </si>
  <si>
    <t>15467</t>
  </si>
  <si>
    <t>Water Operations Control</t>
  </si>
  <si>
    <t>100C</t>
  </si>
  <si>
    <t>Wadsworth Control Upgrade Phase IV</t>
  </si>
  <si>
    <t>104646</t>
  </si>
  <si>
    <t>Wadsworth Pumping Plant Control &amp; Protection Upgrades</t>
  </si>
  <si>
    <t>100C2</t>
  </si>
  <si>
    <t>1415-32</t>
  </si>
  <si>
    <t>Water Control System Master Plan</t>
  </si>
  <si>
    <t>1618-56</t>
  </si>
  <si>
    <t>AMR System RTUs and Radio Modem Upgrade Project</t>
  </si>
  <si>
    <t>1618-59</t>
  </si>
  <si>
    <t>SCADA System &amp; Communication Network Upgrade Planning (Phase 1)</t>
  </si>
  <si>
    <t>98A</t>
  </si>
  <si>
    <t>RTU CPU and OS Replacement</t>
  </si>
  <si>
    <t>15369</t>
  </si>
  <si>
    <t>Weymouth Water Treatment Plant - Improvements</t>
  </si>
  <si>
    <t>103164</t>
  </si>
  <si>
    <t>Weymouth Basin Drop Gate Replacement</t>
  </si>
  <si>
    <t>83D</t>
  </si>
  <si>
    <t>103486</t>
  </si>
  <si>
    <t>Weymouth  Basins 1 &amp; 2 Rehabilitation</t>
  </si>
  <si>
    <t>173E</t>
  </si>
  <si>
    <t>103634</t>
  </si>
  <si>
    <t>Weymouth Wheeler Gate Security Improvements</t>
  </si>
  <si>
    <t>83S</t>
  </si>
  <si>
    <t>Weymouth-Shared</t>
  </si>
  <si>
    <t>103940</t>
  </si>
  <si>
    <t>Weymouth Perimeter Improvements, Phase II - Construction</t>
  </si>
  <si>
    <t>103950</t>
  </si>
  <si>
    <t>Weymouth Basin 1 Flocculator Rehabilitation</t>
  </si>
  <si>
    <t>104444</t>
  </si>
  <si>
    <t>Weymouth Filter Valve Replacement</t>
  </si>
  <si>
    <t>109F</t>
  </si>
  <si>
    <t>83G2</t>
  </si>
  <si>
    <t>Weymouth Administration and Control Building Seismic Upgrades</t>
  </si>
  <si>
    <t>15440</t>
  </si>
  <si>
    <t>Weymouth Water Treatment Plant - Improvements for FY2006/07 through FY2011/12</t>
  </si>
  <si>
    <t>103879</t>
  </si>
  <si>
    <t>Weymouth Finished Water Reservoir Gate Replacement</t>
  </si>
  <si>
    <t>89</t>
  </si>
  <si>
    <t>104036</t>
  </si>
  <si>
    <t>Weymouth Dry Polymer System</t>
  </si>
  <si>
    <t>109D</t>
  </si>
  <si>
    <t>104391</t>
  </si>
  <si>
    <t>Weymouth Basin 5-8 Refurbishment</t>
  </si>
  <si>
    <t>1415-15</t>
  </si>
  <si>
    <t>15477</t>
  </si>
  <si>
    <t>Weymouth Water Treatment Plant - Improvements for FY2012/13 through FY2017/18</t>
  </si>
  <si>
    <t>104232</t>
  </si>
  <si>
    <t>Weymouth Combined Filter Effluent Mixing Study</t>
  </si>
  <si>
    <t>109L</t>
  </si>
  <si>
    <t>104307</t>
  </si>
  <si>
    <t>Weymouth Filter Sump Sparger Rehabilitation</t>
  </si>
  <si>
    <t>109V</t>
  </si>
  <si>
    <t>104470</t>
  </si>
  <si>
    <t>Weymouth Basin Gate Improvements</t>
  </si>
  <si>
    <t>109C</t>
  </si>
  <si>
    <t>104471</t>
  </si>
  <si>
    <t>Weymouth Basin Inlet Structural Upgrade</t>
  </si>
  <si>
    <t>94D</t>
  </si>
  <si>
    <t>104486</t>
  </si>
  <si>
    <t>Weymouth Domestic and Fire Water System Improvements</t>
  </si>
  <si>
    <t>109Y1</t>
  </si>
  <si>
    <t>104540</t>
  </si>
  <si>
    <t>Weymouth Storm Water Pollution Prevention Improvements</t>
  </si>
  <si>
    <t>119O</t>
  </si>
  <si>
    <t>104564</t>
  </si>
  <si>
    <t>Weymouth Filter Rehabilitation</t>
  </si>
  <si>
    <t>94B</t>
  </si>
  <si>
    <t>104565</t>
  </si>
  <si>
    <t>Weymouth Environmental Documentation for Weymouth Plant Improvements</t>
  </si>
  <si>
    <t>94B1</t>
  </si>
  <si>
    <t>104586</t>
  </si>
  <si>
    <t>Weymouth Chlorine Railcar Transloading</t>
  </si>
  <si>
    <t>109S</t>
  </si>
  <si>
    <t>104636</t>
  </si>
  <si>
    <t>Weymouth Waste Water Return Pumps Improvements</t>
  </si>
  <si>
    <t>94C</t>
  </si>
  <si>
    <t>104637</t>
  </si>
  <si>
    <t>Weymouth Water Quality Instrumentation Improvements</t>
  </si>
  <si>
    <t>94I</t>
  </si>
  <si>
    <t>104681</t>
  </si>
  <si>
    <t>Weymouth Oxidation Demonstration Rehabilitation Project</t>
  </si>
  <si>
    <t>94E</t>
  </si>
  <si>
    <t>104693</t>
  </si>
  <si>
    <t>Weymouth East Washwater Tank Pumps Replacement</t>
  </si>
  <si>
    <t>1415-71</t>
  </si>
  <si>
    <t>104694</t>
  </si>
  <si>
    <t>Weymouth Chlorine System Upgrade</t>
  </si>
  <si>
    <t>135G</t>
  </si>
  <si>
    <t>119N</t>
  </si>
  <si>
    <t>Weymouth Asphalt Refurbishment</t>
  </si>
  <si>
    <t>94F</t>
  </si>
  <si>
    <t>Weymouth Solids Handling Facility Rehabilitation</t>
  </si>
  <si>
    <t>94J</t>
  </si>
  <si>
    <t>Weymouth Hazardous Waste Staging and Containment</t>
  </si>
  <si>
    <t>15392</t>
  </si>
  <si>
    <t>Weymouth Water Treatment Plant - Oxidation Retrofit</t>
  </si>
  <si>
    <t>103747</t>
  </si>
  <si>
    <t>Weymouth Orp - Ozone Equipment Procurement</t>
  </si>
  <si>
    <t>33B</t>
  </si>
  <si>
    <t>104388</t>
  </si>
  <si>
    <t>Weymouth Hypochlorite Feed Facilities</t>
  </si>
  <si>
    <t>94G</t>
  </si>
  <si>
    <t>104459</t>
  </si>
  <si>
    <t>Weymouth Ozonation Facilities (Start-up &amp; commissioning)</t>
  </si>
  <si>
    <t>33A</t>
  </si>
  <si>
    <t>15341</t>
  </si>
  <si>
    <t>White Water Siphon Protection</t>
  </si>
  <si>
    <t>104543</t>
  </si>
  <si>
    <t>Whitewater Siphon Protection Improvements</t>
  </si>
  <si>
    <t>85</t>
  </si>
  <si>
    <t>15446</t>
  </si>
  <si>
    <t>Yorba Linda Power Plant Modifications</t>
  </si>
  <si>
    <t>103805</t>
  </si>
  <si>
    <t>123</t>
  </si>
  <si>
    <t>2014-15</t>
  </si>
  <si>
    <t>ALL PROJECTS</t>
  </si>
  <si>
    <t>Program ID</t>
  </si>
  <si>
    <t>Program Name</t>
  </si>
  <si>
    <t>D</t>
  </si>
  <si>
    <t>Conveyance &amp; Distribution</t>
  </si>
  <si>
    <t>CRA</t>
  </si>
  <si>
    <t>TD</t>
  </si>
  <si>
    <t>Diemer Reliability</t>
  </si>
  <si>
    <t>ROWIPP</t>
  </si>
  <si>
    <t>SF</t>
  </si>
  <si>
    <t>TJ</t>
  </si>
  <si>
    <t>Jensen Reliability</t>
  </si>
  <si>
    <t>MC</t>
  </si>
  <si>
    <t>TM</t>
  </si>
  <si>
    <t>Mills Reliability</t>
  </si>
  <si>
    <t>WQ</t>
  </si>
  <si>
    <t>ORP</t>
  </si>
  <si>
    <t>PCCP</t>
  </si>
  <si>
    <t>REG</t>
  </si>
  <si>
    <t>Regulatory</t>
  </si>
  <si>
    <t>TS</t>
  </si>
  <si>
    <t>Skinner Reliability</t>
  </si>
  <si>
    <t>Cost</t>
  </si>
  <si>
    <t>Cost, Efficiency, Productivity</t>
  </si>
  <si>
    <t>SYS</t>
  </si>
  <si>
    <t>TW</t>
  </si>
  <si>
    <t>Weymouth Reliability</t>
  </si>
  <si>
    <t>Rec</t>
  </si>
  <si>
    <t>Regional Recycled Water Demo Plant</t>
  </si>
  <si>
    <t>Reimb</t>
  </si>
  <si>
    <t>Reimbursable</t>
  </si>
  <si>
    <t>TOTAL</t>
  </si>
  <si>
    <t>ABOVE THE LINE</t>
  </si>
  <si>
    <t>FUTURE PROGRAM ADJUSTMENTS</t>
  </si>
  <si>
    <t>ABOVE THE LINE - ADJUSTED FUTURE</t>
  </si>
  <si>
    <t>POWER POINT DATA</t>
  </si>
  <si>
    <t>REC</t>
  </si>
  <si>
    <t>Treatement Reliability</t>
  </si>
  <si>
    <t>ABOVE THE LINE PROGRAM TOTALS - ADJUSTED</t>
  </si>
  <si>
    <t>+ 4,000,000</t>
  </si>
  <si>
    <t>x .8</t>
  </si>
  <si>
    <t>x .6</t>
  </si>
  <si>
    <t>x .4</t>
  </si>
  <si>
    <t>+ 4,100,000</t>
  </si>
  <si>
    <t xml:space="preserve"> + 1,800,000</t>
  </si>
  <si>
    <t>+ 2,000,000</t>
  </si>
  <si>
    <t>x .7</t>
  </si>
  <si>
    <t>+ 5,000,000</t>
  </si>
  <si>
    <t>+ 10,000,000</t>
  </si>
  <si>
    <t>ABOVE THE LINE PROGRAM TOTALS</t>
  </si>
  <si>
    <t>+ 11,000,000</t>
  </si>
  <si>
    <t>x .5</t>
  </si>
  <si>
    <t>x .625</t>
  </si>
  <si>
    <t>x .83</t>
  </si>
  <si>
    <t>+ 3,000,000</t>
  </si>
  <si>
    <t>+ 23,000,000</t>
  </si>
  <si>
    <t>+ 19,000,000</t>
  </si>
  <si>
    <t>+ 18,000,000</t>
  </si>
  <si>
    <t>x .67</t>
  </si>
  <si>
    <t>Program Code</t>
  </si>
  <si>
    <t>Reimbursable *</t>
  </si>
  <si>
    <t xml:space="preserve">* Not included in CIP forecast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</si>
</sst>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#,##0;\(#,##0\);&quot; &quot;"/>
    <numFmt numFmtId="166" formatCode="_(* #,##0_);_(* \(#,##0\);_(* &quot;-&quot;??_);_(@_)"/>
    <numFmt numFmtId="167" formatCode="_(* #,##0.0_);_(* \(#,##0.0\);_(* &quot;-&quot;??_);_(@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1">
    <xf numFmtId="0" fontId="0" fillId="0" borderId="0">
      <alignment vertical="top"/>
    </xf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57">
    <xf numFmtId="0" fontId="20" fillId="0" borderId="0" xfId="0" applyFont="1" applyAlignment="1">
      <alignment vertical="top"/>
    </xf>
    <xf numFmtId="49" fontId="21" fillId="33" borderId="10" xfId="0" applyNumberFormat="1" applyFont="1" applyFill="1" applyBorder="1" applyAlignment="1">
      <alignment horizontal="center" wrapText="1"/>
    </xf>
    <xf numFmtId="49" fontId="21" fillId="0" borderId="10" xfId="0" applyNumberFormat="1" applyFont="1" applyBorder="1" applyAlignment="1">
      <alignment horizontal="lef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49" fontId="21" fillId="34" borderId="10" xfId="0" applyNumberFormat="1" applyFont="1" applyFill="1" applyBorder="1" applyAlignment="1">
      <alignment horizontal="left" vertical="center" wrapText="1"/>
    </xf>
    <xf numFmtId="164" fontId="21" fillId="34" borderId="10" xfId="0" applyNumberFormat="1" applyFont="1" applyFill="1" applyBorder="1" applyAlignment="1">
      <alignment horizontal="right" vertical="center" wrapText="1"/>
    </xf>
    <xf numFmtId="0" fontId="20" fillId="34" borderId="0" xfId="0" applyFont="1" applyFill="1" applyAlignment="1">
      <alignment vertical="top"/>
    </xf>
    <xf numFmtId="49" fontId="21" fillId="35" borderId="10" xfId="0" applyNumberFormat="1" applyFont="1" applyFill="1" applyBorder="1" applyAlignment="1">
      <alignment horizontal="left" vertical="center" wrapText="1"/>
    </xf>
    <xf numFmtId="164" fontId="21" fillId="35" borderId="10" xfId="0" applyNumberFormat="1" applyFont="1" applyFill="1" applyBorder="1" applyAlignment="1">
      <alignment horizontal="right" vertical="center" wrapText="1"/>
    </xf>
    <xf numFmtId="0" fontId="20" fillId="35" borderId="0" xfId="0" applyFont="1" applyFill="1" applyAlignment="1">
      <alignment vertical="top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top"/>
    </xf>
    <xf numFmtId="0" fontId="22" fillId="36" borderId="11" xfId="0" applyFont="1" applyFill="1" applyBorder="1" applyAlignment="1">
      <alignment vertical="top"/>
    </xf>
    <xf numFmtId="0" fontId="23" fillId="36" borderId="12" xfId="0" applyFont="1" applyFill="1" applyBorder="1" applyAlignment="1">
      <alignment vertical="top"/>
    </xf>
    <xf numFmtId="0" fontId="23" fillId="36" borderId="11" xfId="0" applyFont="1" applyFill="1" applyBorder="1" applyAlignment="1">
      <alignment vertical="top"/>
    </xf>
    <xf numFmtId="0" fontId="23" fillId="36" borderId="13" xfId="0" applyFont="1" applyFill="1" applyBorder="1" applyAlignment="1">
      <alignment vertical="top"/>
    </xf>
    <xf numFmtId="49" fontId="24" fillId="0" borderId="0" xfId="0" applyNumberFormat="1" applyFont="1" applyFill="1" applyBorder="1" applyAlignment="1">
      <alignment horizontal="center" vertical="center" wrapText="1"/>
    </xf>
    <xf numFmtId="49" fontId="24" fillId="36" borderId="14" xfId="0" applyNumberFormat="1" applyFont="1" applyFill="1" applyBorder="1" applyAlignment="1">
      <alignment horizontal="center" vertical="center" wrapText="1"/>
    </xf>
    <xf numFmtId="49" fontId="24" fillId="36" borderId="15" xfId="0" applyNumberFormat="1" applyFont="1" applyFill="1" applyBorder="1" applyAlignment="1">
      <alignment horizontal="center" vertical="center" wrapText="1"/>
    </xf>
    <xf numFmtId="49" fontId="24" fillId="36" borderId="16" xfId="0" applyNumberFormat="1" applyFont="1" applyFill="1" applyBorder="1" applyAlignment="1">
      <alignment horizontal="center" vertical="center" wrapText="1"/>
    </xf>
    <xf numFmtId="49" fontId="24" fillId="36" borderId="17" xfId="0" applyNumberFormat="1" applyFont="1" applyFill="1" applyBorder="1" applyAlignment="1">
      <alignment horizontal="center" vertical="center" wrapText="1"/>
    </xf>
    <xf numFmtId="49" fontId="24" fillId="36" borderId="19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37" borderId="20" xfId="0" applyFont="1" applyFill="1" applyBorder="1" applyAlignment="1">
      <alignment vertical="center"/>
    </xf>
    <xf numFmtId="0" fontId="26" fillId="37" borderId="21" xfId="0" applyFont="1" applyFill="1" applyBorder="1" applyAlignment="1">
      <alignment vertical="center"/>
    </xf>
    <xf numFmtId="166" fontId="26" fillId="37" borderId="20" xfId="1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6" fillId="37" borderId="22" xfId="0" applyFont="1" applyFill="1" applyBorder="1" applyAlignment="1">
      <alignment vertical="center"/>
    </xf>
    <xf numFmtId="0" fontId="26" fillId="37" borderId="23" xfId="0" applyFont="1" applyFill="1" applyBorder="1" applyAlignment="1">
      <alignment vertical="center"/>
    </xf>
    <xf numFmtId="166" fontId="26" fillId="37" borderId="22" xfId="1" applyNumberFormat="1" applyFont="1" applyFill="1" applyBorder="1" applyAlignment="1">
      <alignment vertical="center"/>
    </xf>
    <xf numFmtId="0" fontId="26" fillId="37" borderId="24" xfId="0" applyFont="1" applyFill="1" applyBorder="1" applyAlignment="1">
      <alignment vertical="center"/>
    </xf>
    <xf numFmtId="0" fontId="26" fillId="37" borderId="25" xfId="0" applyFont="1" applyFill="1" applyBorder="1" applyAlignment="1">
      <alignment vertical="center"/>
    </xf>
    <xf numFmtId="166" fontId="26" fillId="37" borderId="26" xfId="1" applyNumberFormat="1" applyFont="1" applyFill="1" applyBorder="1" applyAlignment="1">
      <alignment vertical="center"/>
    </xf>
    <xf numFmtId="0" fontId="27" fillId="36" borderId="11" xfId="0" applyFont="1" applyFill="1" applyBorder="1" applyAlignment="1">
      <alignment vertical="center"/>
    </xf>
    <xf numFmtId="0" fontId="27" fillId="36" borderId="12" xfId="0" applyFont="1" applyFill="1" applyBorder="1" applyAlignment="1">
      <alignment vertical="center"/>
    </xf>
    <xf numFmtId="166" fontId="27" fillId="36" borderId="16" xfId="0" applyNumberFormat="1" applyFont="1" applyFill="1" applyBorder="1" applyAlignment="1">
      <alignment vertical="center"/>
    </xf>
    <xf numFmtId="166" fontId="27" fillId="36" borderId="17" xfId="0" applyNumberFormat="1" applyFont="1" applyFill="1" applyBorder="1" applyAlignment="1">
      <alignment vertical="center"/>
    </xf>
    <xf numFmtId="166" fontId="27" fillId="36" borderId="19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7" fillId="36" borderId="13" xfId="0" applyFont="1" applyFill="1" applyBorder="1" applyAlignment="1">
      <alignment vertical="center"/>
    </xf>
    <xf numFmtId="0" fontId="20" fillId="0" borderId="0" xfId="0" applyFont="1" applyBorder="1" applyAlignment="1">
      <alignment vertical="top"/>
    </xf>
    <xf numFmtId="0" fontId="26" fillId="37" borderId="27" xfId="0" applyFont="1" applyFill="1" applyBorder="1" applyAlignment="1">
      <alignment vertical="center"/>
    </xf>
    <xf numFmtId="166" fontId="26" fillId="37" borderId="28" xfId="1" applyNumberFormat="1" applyFont="1" applyFill="1" applyBorder="1" applyAlignment="1">
      <alignment vertical="center"/>
    </xf>
    <xf numFmtId="0" fontId="27" fillId="36" borderId="29" xfId="0" applyFont="1" applyFill="1" applyBorder="1" applyAlignment="1">
      <alignment vertical="center"/>
    </xf>
    <xf numFmtId="0" fontId="27" fillId="36" borderId="3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67" fontId="26" fillId="37" borderId="31" xfId="43" applyNumberFormat="1" applyFont="1" applyFill="1" applyBorder="1" applyAlignment="1">
      <alignment vertical="center"/>
    </xf>
    <xf numFmtId="166" fontId="26" fillId="37" borderId="31" xfId="43" applyNumberFormat="1" applyFont="1" applyFill="1" applyBorder="1" applyAlignment="1">
      <alignment vertical="center"/>
    </xf>
    <xf numFmtId="0" fontId="20" fillId="37" borderId="31" xfId="0" applyFont="1" applyFill="1" applyBorder="1" applyAlignment="1">
      <alignment vertical="center"/>
    </xf>
    <xf numFmtId="167" fontId="26" fillId="37" borderId="32" xfId="43" applyNumberFormat="1" applyFont="1" applyFill="1" applyBorder="1" applyAlignment="1">
      <alignment vertical="center"/>
    </xf>
    <xf numFmtId="166" fontId="26" fillId="37" borderId="32" xfId="43" applyNumberFormat="1" applyFont="1" applyFill="1" applyBorder="1" applyAlignment="1">
      <alignment vertical="center"/>
    </xf>
    <xf numFmtId="0" fontId="20" fillId="37" borderId="32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67" fontId="26" fillId="37" borderId="33" xfId="43" applyNumberFormat="1" applyFont="1" applyFill="1" applyBorder="1" applyAlignment="1">
      <alignment vertical="center"/>
    </xf>
    <xf numFmtId="166" fontId="26" fillId="37" borderId="33" xfId="43" applyNumberFormat="1" applyFont="1" applyFill="1" applyBorder="1" applyAlignment="1">
      <alignment vertical="center"/>
    </xf>
    <xf numFmtId="0" fontId="20" fillId="37" borderId="33" xfId="0" applyFont="1" applyFill="1" applyBorder="1" applyAlignment="1">
      <alignment vertical="center"/>
    </xf>
    <xf numFmtId="0" fontId="20" fillId="0" borderId="0" xfId="0" applyFont="1" applyFill="1" applyAlignment="1">
      <alignment vertical="top"/>
    </xf>
    <xf numFmtId="167" fontId="27" fillId="0" borderId="0" xfId="43" applyNumberFormat="1" applyFont="1" applyFill="1" applyBorder="1" applyAlignment="1">
      <alignment vertical="center"/>
    </xf>
    <xf numFmtId="166" fontId="27" fillId="0" borderId="0" xfId="43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66" fontId="27" fillId="36" borderId="13" xfId="43" applyNumberFormat="1" applyFont="1" applyFill="1" applyBorder="1" applyAlignment="1">
      <alignment vertical="center"/>
    </xf>
    <xf numFmtId="0" fontId="23" fillId="36" borderId="12" xfId="0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49" fontId="24" fillId="36" borderId="11" xfId="0" applyNumberFormat="1" applyFont="1" applyFill="1" applyBorder="1" applyAlignment="1">
      <alignment horizontal="center" vertical="center" wrapText="1"/>
    </xf>
    <xf numFmtId="49" fontId="24" fillId="36" borderId="34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6" fillId="37" borderId="35" xfId="0" applyFont="1" applyFill="1" applyBorder="1" applyAlignment="1">
      <alignment vertical="center"/>
    </xf>
    <xf numFmtId="166" fontId="26" fillId="0" borderId="0" xfId="1" applyNumberFormat="1" applyFont="1" applyAlignment="1">
      <alignment vertical="top"/>
    </xf>
    <xf numFmtId="166" fontId="26" fillId="0" borderId="36" xfId="1" applyNumberFormat="1" applyFont="1" applyBorder="1" applyAlignment="1">
      <alignment vertical="center"/>
    </xf>
    <xf numFmtId="166" fontId="26" fillId="0" borderId="37" xfId="1" applyNumberFormat="1" applyFont="1" applyBorder="1" applyAlignment="1">
      <alignment vertical="center"/>
    </xf>
    <xf numFmtId="166" fontId="26" fillId="38" borderId="38" xfId="0" applyNumberFormat="1" applyFont="1" applyFill="1" applyBorder="1" applyAlignment="1">
      <alignment vertical="center"/>
    </xf>
    <xf numFmtId="166" fontId="26" fillId="38" borderId="28" xfId="0" applyNumberFormat="1" applyFont="1" applyFill="1" applyBorder="1" applyAlignment="1">
      <alignment vertical="center"/>
    </xf>
    <xf numFmtId="166" fontId="26" fillId="0" borderId="39" xfId="1" applyNumberFormat="1" applyFont="1" applyBorder="1" applyAlignment="1">
      <alignment vertical="center"/>
    </xf>
    <xf numFmtId="166" fontId="26" fillId="0" borderId="40" xfId="1" applyNumberFormat="1" applyFont="1" applyBorder="1" applyAlignment="1">
      <alignment vertical="center"/>
    </xf>
    <xf numFmtId="166" fontId="26" fillId="38" borderId="41" xfId="0" applyNumberFormat="1" applyFont="1" applyFill="1" applyBorder="1" applyAlignment="1">
      <alignment vertical="center"/>
    </xf>
    <xf numFmtId="166" fontId="26" fillId="38" borderId="22" xfId="0" applyNumberFormat="1" applyFont="1" applyFill="1" applyBorder="1" applyAlignment="1">
      <alignment vertical="center"/>
    </xf>
    <xf numFmtId="0" fontId="20" fillId="37" borderId="35" xfId="0" applyFont="1" applyFill="1" applyBorder="1" applyAlignment="1">
      <alignment vertical="center"/>
    </xf>
    <xf numFmtId="0" fontId="26" fillId="37" borderId="42" xfId="0" applyFont="1" applyFill="1" applyBorder="1" applyAlignment="1">
      <alignment vertical="center"/>
    </xf>
    <xf numFmtId="166" fontId="20" fillId="0" borderId="43" xfId="0" applyNumberFormat="1" applyFont="1" applyBorder="1" applyAlignment="1">
      <alignment vertical="center"/>
    </xf>
    <xf numFmtId="166" fontId="20" fillId="0" borderId="44" xfId="0" applyNumberFormat="1" applyFont="1" applyBorder="1" applyAlignment="1">
      <alignment vertical="center"/>
    </xf>
    <xf numFmtId="166" fontId="26" fillId="38" borderId="45" xfId="0" applyNumberFormat="1" applyFont="1" applyFill="1" applyBorder="1" applyAlignment="1">
      <alignment vertical="center"/>
    </xf>
    <xf numFmtId="166" fontId="26" fillId="38" borderId="26" xfId="0" applyNumberFormat="1" applyFont="1" applyFill="1" applyBorder="1" applyAlignment="1">
      <alignment vertical="center"/>
    </xf>
    <xf numFmtId="166" fontId="27" fillId="36" borderId="15" xfId="0" applyNumberFormat="1" applyFont="1" applyFill="1" applyBorder="1" applyAlignment="1">
      <alignment vertical="center"/>
    </xf>
    <xf numFmtId="166" fontId="27" fillId="36" borderId="34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49" fontId="24" fillId="34" borderId="17" xfId="0" applyNumberFormat="1" applyFont="1" applyFill="1" applyBorder="1" applyAlignment="1">
      <alignment horizontal="center" vertical="center" wrapText="1"/>
    </xf>
    <xf numFmtId="49" fontId="24" fillId="34" borderId="18" xfId="0" applyNumberFormat="1" applyFont="1" applyFill="1" applyBorder="1" applyAlignment="1">
      <alignment horizontal="center" vertical="center" wrapText="1"/>
    </xf>
    <xf numFmtId="166" fontId="26" fillId="34" borderId="20" xfId="1" applyNumberFormat="1" applyFont="1" applyFill="1" applyBorder="1" applyAlignment="1">
      <alignment vertical="center"/>
    </xf>
    <xf numFmtId="166" fontId="26" fillId="34" borderId="22" xfId="1" applyNumberFormat="1" applyFont="1" applyFill="1" applyBorder="1" applyAlignment="1">
      <alignment vertical="center"/>
    </xf>
    <xf numFmtId="166" fontId="26" fillId="34" borderId="26" xfId="1" applyNumberFormat="1" applyFont="1" applyFill="1" applyBorder="1" applyAlignment="1">
      <alignment vertical="center"/>
    </xf>
    <xf numFmtId="166" fontId="27" fillId="34" borderId="17" xfId="0" applyNumberFormat="1" applyFont="1" applyFill="1" applyBorder="1" applyAlignment="1">
      <alignment vertical="center"/>
    </xf>
    <xf numFmtId="166" fontId="27" fillId="34" borderId="18" xfId="0" applyNumberFormat="1" applyFont="1" applyFill="1" applyBorder="1" applyAlignment="1">
      <alignment vertical="center"/>
    </xf>
    <xf numFmtId="166" fontId="26" fillId="34" borderId="28" xfId="1" applyNumberFormat="1" applyFont="1" applyFill="1" applyBorder="1" applyAlignment="1">
      <alignment vertical="center"/>
    </xf>
    <xf numFmtId="166" fontId="26" fillId="34" borderId="31" xfId="43" applyNumberFormat="1" applyFont="1" applyFill="1" applyBorder="1" applyAlignment="1">
      <alignment vertical="center"/>
    </xf>
    <xf numFmtId="166" fontId="26" fillId="34" borderId="32" xfId="43" applyNumberFormat="1" applyFont="1" applyFill="1" applyBorder="1" applyAlignment="1">
      <alignment vertical="center"/>
    </xf>
    <xf numFmtId="166" fontId="26" fillId="34" borderId="33" xfId="43" applyNumberFormat="1" applyFont="1" applyFill="1" applyBorder="1" applyAlignment="1">
      <alignment vertical="center"/>
    </xf>
    <xf numFmtId="166" fontId="26" fillId="34" borderId="28" xfId="0" applyNumberFormat="1" applyFont="1" applyFill="1" applyBorder="1" applyAlignment="1">
      <alignment vertical="center"/>
    </xf>
    <xf numFmtId="166" fontId="26" fillId="34" borderId="22" xfId="0" applyNumberFormat="1" applyFont="1" applyFill="1" applyBorder="1" applyAlignment="1">
      <alignment vertical="center"/>
    </xf>
    <xf numFmtId="166" fontId="26" fillId="34" borderId="26" xfId="0" applyNumberFormat="1" applyFont="1" applyFill="1" applyBorder="1" applyAlignment="1">
      <alignment vertical="center"/>
    </xf>
    <xf numFmtId="166" fontId="27" fillId="34" borderId="16" xfId="0" applyNumberFormat="1" applyFont="1" applyFill="1" applyBorder="1" applyAlignment="1">
      <alignment vertical="center"/>
    </xf>
    <xf numFmtId="0" fontId="28" fillId="0" borderId="0" xfId="0" applyFont="1" applyAlignment="1">
      <alignment vertical="top"/>
    </xf>
    <xf numFmtId="166" fontId="28" fillId="0" borderId="0" xfId="44" applyNumberFormat="1" applyFont="1" applyAlignment="1">
      <alignment vertical="top"/>
    </xf>
    <xf numFmtId="166" fontId="28" fillId="0" borderId="32" xfId="0" applyNumberFormat="1" applyFont="1" applyBorder="1" applyAlignment="1">
      <alignment vertical="top"/>
    </xf>
    <xf numFmtId="0" fontId="28" fillId="0" borderId="32" xfId="0" applyFont="1" applyBorder="1" applyAlignment="1">
      <alignment vertical="top"/>
    </xf>
    <xf numFmtId="166" fontId="28" fillId="0" borderId="32" xfId="44" applyNumberFormat="1" applyFont="1" applyBorder="1" applyAlignment="1">
      <alignment vertical="top"/>
    </xf>
    <xf numFmtId="166" fontId="28" fillId="0" borderId="31" xfId="0" applyNumberFormat="1" applyFont="1" applyBorder="1" applyAlignment="1">
      <alignment vertical="top"/>
    </xf>
    <xf numFmtId="166" fontId="28" fillId="0" borderId="31" xfId="44" applyNumberFormat="1" applyFont="1" applyBorder="1" applyAlignment="1">
      <alignment vertical="top"/>
    </xf>
    <xf numFmtId="166" fontId="28" fillId="36" borderId="19" xfId="44" applyNumberFormat="1" applyFont="1" applyFill="1" applyBorder="1" applyAlignment="1">
      <alignment vertical="top"/>
    </xf>
    <xf numFmtId="166" fontId="28" fillId="36" borderId="17" xfId="44" applyNumberFormat="1" applyFont="1" applyFill="1" applyBorder="1" applyAlignment="1">
      <alignment vertical="top"/>
    </xf>
    <xf numFmtId="166" fontId="28" fillId="36" borderId="16" xfId="44" applyNumberFormat="1" applyFont="1" applyFill="1" applyBorder="1" applyAlignment="1">
      <alignment vertical="top"/>
    </xf>
    <xf numFmtId="166" fontId="29" fillId="36" borderId="19" xfId="44" applyNumberFormat="1" applyFont="1" applyFill="1" applyBorder="1" applyAlignment="1">
      <alignment vertical="top"/>
    </xf>
    <xf numFmtId="166" fontId="29" fillId="36" borderId="17" xfId="44" applyNumberFormat="1" applyFont="1" applyFill="1" applyBorder="1" applyAlignment="1">
      <alignment vertical="top"/>
    </xf>
    <xf numFmtId="0" fontId="29" fillId="36" borderId="11" xfId="0" applyFont="1" applyFill="1" applyBorder="1" applyAlignment="1">
      <alignment vertical="center"/>
    </xf>
    <xf numFmtId="0" fontId="30" fillId="0" borderId="43" xfId="0" applyFont="1" applyFill="1" applyBorder="1" applyAlignment="1">
      <alignment vertical="center"/>
    </xf>
    <xf numFmtId="0" fontId="30" fillId="0" borderId="39" xfId="0" applyFont="1" applyFill="1" applyBorder="1" applyAlignment="1">
      <alignment vertical="center"/>
    </xf>
    <xf numFmtId="0" fontId="30" fillId="0" borderId="36" xfId="0" applyFont="1" applyFill="1" applyBorder="1" applyAlignment="1">
      <alignment vertical="center"/>
    </xf>
    <xf numFmtId="49" fontId="31" fillId="36" borderId="11" xfId="0" applyNumberFormat="1" applyFont="1" applyFill="1" applyBorder="1" applyAlignment="1">
      <alignment horizontal="center" vertical="center" wrapText="1"/>
    </xf>
    <xf numFmtId="0" fontId="28" fillId="36" borderId="12" xfId="0" applyFont="1" applyFill="1" applyBorder="1" applyAlignment="1">
      <alignment vertical="top"/>
    </xf>
    <xf numFmtId="0" fontId="29" fillId="36" borderId="15" xfId="0" applyFont="1" applyFill="1" applyBorder="1" applyAlignment="1">
      <alignment vertical="center"/>
    </xf>
    <xf numFmtId="0" fontId="28" fillId="0" borderId="0" xfId="0" applyFont="1" applyFill="1" applyAlignment="1">
      <alignment vertical="top"/>
    </xf>
    <xf numFmtId="166" fontId="29" fillId="0" borderId="0" xfId="44" applyNumberFormat="1" applyFont="1" applyFill="1" applyBorder="1" applyAlignment="1">
      <alignment vertical="top"/>
    </xf>
    <xf numFmtId="0" fontId="29" fillId="0" borderId="0" xfId="0" applyFont="1" applyFill="1" applyBorder="1" applyAlignment="1">
      <alignment vertical="center"/>
    </xf>
    <xf numFmtId="166" fontId="30" fillId="0" borderId="25" xfId="44" applyNumberFormat="1" applyFont="1" applyFill="1" applyBorder="1" applyAlignment="1">
      <alignment vertical="top"/>
    </xf>
    <xf numFmtId="166" fontId="30" fillId="0" borderId="46" xfId="44" applyNumberFormat="1" applyFont="1" applyFill="1" applyBorder="1" applyAlignment="1">
      <alignment vertical="top"/>
    </xf>
    <xf numFmtId="0" fontId="30" fillId="0" borderId="24" xfId="0" applyFont="1" applyFill="1" applyBorder="1" applyAlignment="1">
      <alignment vertical="center"/>
    </xf>
    <xf numFmtId="166" fontId="30" fillId="0" borderId="23" xfId="44" applyNumberFormat="1" applyFont="1" applyFill="1" applyBorder="1" applyAlignment="1">
      <alignment vertical="top"/>
    </xf>
    <xf numFmtId="166" fontId="30" fillId="0" borderId="32" xfId="44" applyNumberFormat="1" applyFont="1" applyFill="1" applyBorder="1" applyAlignment="1">
      <alignment vertical="top"/>
    </xf>
    <xf numFmtId="0" fontId="30" fillId="0" borderId="22" xfId="0" applyFont="1" applyFill="1" applyBorder="1" applyAlignment="1">
      <alignment vertical="center"/>
    </xf>
    <xf numFmtId="166" fontId="30" fillId="0" borderId="23" xfId="44" quotePrefix="1" applyNumberFormat="1" applyFont="1" applyFill="1" applyBorder="1" applyAlignment="1">
      <alignment vertical="top"/>
    </xf>
    <xf numFmtId="166" fontId="30" fillId="0" borderId="32" xfId="44" quotePrefix="1" applyNumberFormat="1" applyFont="1" applyFill="1" applyBorder="1" applyAlignment="1">
      <alignment vertical="top"/>
    </xf>
    <xf numFmtId="166" fontId="30" fillId="0" borderId="48" xfId="44" quotePrefix="1" applyNumberFormat="1" applyFont="1" applyFill="1" applyBorder="1" applyAlignment="1">
      <alignment vertical="top"/>
    </xf>
    <xf numFmtId="166" fontId="30" fillId="0" borderId="48" xfId="44" applyNumberFormat="1" applyFont="1" applyFill="1" applyBorder="1" applyAlignment="1">
      <alignment vertical="top"/>
    </xf>
    <xf numFmtId="0" fontId="30" fillId="0" borderId="20" xfId="0" applyFont="1" applyFill="1" applyBorder="1" applyAlignment="1">
      <alignment vertical="center"/>
    </xf>
    <xf numFmtId="49" fontId="31" fillId="36" borderId="16" xfId="0" applyNumberFormat="1" applyFont="1" applyFill="1" applyBorder="1" applyAlignment="1">
      <alignment horizontal="center" vertical="center" wrapText="1"/>
    </xf>
    <xf numFmtId="166" fontId="30" fillId="0" borderId="0" xfId="44" applyNumberFormat="1" applyFont="1" applyFill="1" applyBorder="1" applyAlignment="1">
      <alignment vertical="top"/>
    </xf>
    <xf numFmtId="166" fontId="28" fillId="0" borderId="25" xfId="44" applyNumberFormat="1" applyFont="1" applyBorder="1" applyAlignment="1">
      <alignment vertical="top"/>
    </xf>
    <xf numFmtId="166" fontId="28" fillId="0" borderId="46" xfId="44" applyNumberFormat="1" applyFont="1" applyBorder="1" applyAlignment="1">
      <alignment vertical="top"/>
    </xf>
    <xf numFmtId="166" fontId="28" fillId="0" borderId="47" xfId="44" applyNumberFormat="1" applyFont="1" applyBorder="1" applyAlignment="1">
      <alignment vertical="top"/>
    </xf>
    <xf numFmtId="166" fontId="28" fillId="0" borderId="23" xfId="44" applyNumberFormat="1" applyFont="1" applyBorder="1" applyAlignment="1">
      <alignment vertical="top"/>
    </xf>
    <xf numFmtId="166" fontId="28" fillId="0" borderId="41" xfId="44" applyNumberFormat="1" applyFont="1" applyBorder="1" applyAlignment="1">
      <alignment vertical="top"/>
    </xf>
    <xf numFmtId="166" fontId="28" fillId="0" borderId="21" xfId="44" applyNumberFormat="1" applyFont="1" applyBorder="1" applyAlignment="1">
      <alignment vertical="top"/>
    </xf>
    <xf numFmtId="166" fontId="28" fillId="0" borderId="48" xfId="44" applyNumberFormat="1" applyFont="1" applyBorder="1" applyAlignment="1">
      <alignment vertical="top"/>
    </xf>
    <xf numFmtId="166" fontId="28" fillId="0" borderId="49" xfId="44" applyNumberFormat="1" applyFont="1" applyBorder="1" applyAlignment="1">
      <alignment vertical="top"/>
    </xf>
    <xf numFmtId="166" fontId="29" fillId="36" borderId="50" xfId="44" applyNumberFormat="1" applyFont="1" applyFill="1" applyBorder="1" applyAlignment="1">
      <alignment vertical="top"/>
    </xf>
    <xf numFmtId="166" fontId="29" fillId="36" borderId="51" xfId="44" applyNumberFormat="1" applyFont="1" applyFill="1" applyBorder="1" applyAlignment="1">
      <alignment vertical="top"/>
    </xf>
    <xf numFmtId="49" fontId="31" fillId="36" borderId="14" xfId="0" applyNumberFormat="1" applyFont="1" applyFill="1" applyBorder="1" applyAlignment="1">
      <alignment horizontal="center" vertical="center" wrapText="1"/>
    </xf>
    <xf numFmtId="166" fontId="30" fillId="0" borderId="21" xfId="44" quotePrefix="1" applyNumberFormat="1" applyFont="1" applyFill="1" applyBorder="1" applyAlignment="1">
      <alignment vertical="top"/>
    </xf>
    <xf numFmtId="0" fontId="27" fillId="36" borderId="15" xfId="0" applyFont="1" applyFill="1" applyBorder="1" applyAlignment="1">
      <alignment vertical="center"/>
    </xf>
    <xf numFmtId="164" fontId="21" fillId="0" borderId="10" xfId="0" applyNumberFormat="1" applyFont="1" applyFill="1" applyBorder="1" applyAlignment="1">
      <alignment horizontal="right" vertical="center" wrapText="1"/>
    </xf>
    <xf numFmtId="166" fontId="28" fillId="39" borderId="32" xfId="44" applyNumberFormat="1" applyFont="1" applyFill="1" applyBorder="1" applyAlignment="1">
      <alignment vertical="top"/>
    </xf>
    <xf numFmtId="0" fontId="28" fillId="39" borderId="32" xfId="0" applyFont="1" applyFill="1" applyBorder="1" applyAlignment="1">
      <alignment vertical="top"/>
    </xf>
  </cellXfs>
  <cellStyles count="6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/>
    <cellStyle name="Comma 2 2" xfId="45"/>
    <cellStyle name="Comma 2 3" xfId="46"/>
    <cellStyle name="Comma 3" xfId="43"/>
    <cellStyle name="Comma 3 2" xfId="47"/>
    <cellStyle name="Comma 3 2 2" xfId="48"/>
    <cellStyle name="Comma 3 2 3" xfId="49"/>
    <cellStyle name="Comma 3 2 3 2" xfId="50"/>
    <cellStyle name="Comma 4" xfId="51"/>
    <cellStyle name="Comma 4 2" xfId="52"/>
    <cellStyle name="Comma 4 2 2" xfId="53"/>
    <cellStyle name="Comma 5" xfId="54"/>
    <cellStyle name="Comma 5 2" xfId="55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56"/>
    <cellStyle name="Normal 3" xfId="57"/>
    <cellStyle name="Normal 4" xfId="58"/>
    <cellStyle name="Note" xfId="16" builtinId="10" customBuiltin="1"/>
    <cellStyle name="Output" xfId="11" builtinId="21" customBuiltin="1"/>
    <cellStyle name="Percent 2" xfId="59"/>
    <cellStyle name="Percent 3" xfId="60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0"/>
  <sheetViews>
    <sheetView tabSelected="1" workbookViewId="0">
      <pane xSplit="6" ySplit="1" topLeftCell="G2" activePane="bottomRight" state="frozen"/>
      <selection pane="topRight" activeCell="H1" sqref="H1"/>
      <selection pane="bottomLeft" activeCell="A2" sqref="A2"/>
      <selection pane="bottomRight"/>
    </sheetView>
  </sheetViews>
  <sheetFormatPr defaultRowHeight="13.2" x14ac:dyDescent="0.25"/>
  <cols>
    <col min="1" max="1" width="17.77734375" customWidth="1"/>
    <col min="2" max="2" width="7.44140625" customWidth="1"/>
    <col min="3" max="3" width="7.21875" customWidth="1"/>
    <col min="4" max="4" width="23.6640625" customWidth="1"/>
    <col min="5" max="5" width="8.5546875" customWidth="1"/>
    <col min="6" max="6" width="35.5546875" bestFit="1" customWidth="1"/>
    <col min="7" max="7" width="8.5546875" customWidth="1"/>
    <col min="8" max="8" width="12.33203125" customWidth="1"/>
    <col min="9" max="9" width="26.5546875" customWidth="1"/>
    <col min="10" max="10" width="17.33203125" customWidth="1"/>
    <col min="11" max="11" width="15.88671875" customWidth="1"/>
    <col min="12" max="12" width="6" customWidth="1"/>
    <col min="13" max="13" width="8.6640625" customWidth="1"/>
    <col min="14" max="15" width="9.5546875" bestFit="1" customWidth="1"/>
    <col min="16" max="16" width="13" customWidth="1"/>
    <col min="17" max="24" width="9.5546875" bestFit="1" customWidth="1"/>
    <col min="25" max="25" width="10.77734375" bestFit="1" customWidth="1"/>
    <col min="26" max="26" width="8.77734375" bestFit="1" customWidth="1"/>
    <col min="27" max="27" width="8.6640625" bestFit="1" customWidth="1"/>
  </cols>
  <sheetData>
    <row r="1" spans="1:27" ht="20.399999999999999" x14ac:dyDescent="0.2">
      <c r="A1" s="1" t="s">
        <v>1214</v>
      </c>
      <c r="B1" s="1" t="s">
        <v>1271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1211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</row>
    <row r="2" spans="1:27" ht="20.399999999999999" x14ac:dyDescent="0.25">
      <c r="A2" s="2" t="s">
        <v>50</v>
      </c>
      <c r="B2" s="90" t="s">
        <v>1234</v>
      </c>
      <c r="C2" s="2" t="s">
        <v>51</v>
      </c>
      <c r="D2" s="2" t="s">
        <v>52</v>
      </c>
      <c r="E2" s="2" t="s">
        <v>62</v>
      </c>
      <c r="F2" s="2" t="s">
        <v>63</v>
      </c>
      <c r="G2" s="2" t="s">
        <v>62</v>
      </c>
      <c r="H2" s="2" t="s">
        <v>30</v>
      </c>
      <c r="I2" s="2" t="s">
        <v>55</v>
      </c>
      <c r="J2" s="2" t="s">
        <v>32</v>
      </c>
      <c r="K2" s="2" t="s">
        <v>49</v>
      </c>
      <c r="L2" s="2" t="s">
        <v>42</v>
      </c>
      <c r="M2" s="3">
        <v>0</v>
      </c>
      <c r="N2" s="3"/>
      <c r="O2" s="3">
        <v>0</v>
      </c>
      <c r="P2" s="154">
        <v>504729</v>
      </c>
      <c r="Q2" s="3">
        <v>851066</v>
      </c>
      <c r="R2" s="3">
        <v>252202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1607997</v>
      </c>
    </row>
    <row r="3" spans="1:27" ht="20.399999999999999" x14ac:dyDescent="0.25">
      <c r="A3" s="2" t="s">
        <v>50</v>
      </c>
      <c r="B3" s="90" t="s">
        <v>1234</v>
      </c>
      <c r="C3" s="2" t="s">
        <v>51</v>
      </c>
      <c r="D3" s="2" t="s">
        <v>52</v>
      </c>
      <c r="E3" s="2" t="s">
        <v>53</v>
      </c>
      <c r="F3" s="2" t="s">
        <v>54</v>
      </c>
      <c r="G3" s="2" t="s">
        <v>53</v>
      </c>
      <c r="H3" s="2" t="s">
        <v>30</v>
      </c>
      <c r="I3" s="2" t="s">
        <v>55</v>
      </c>
      <c r="J3" s="2" t="s">
        <v>32</v>
      </c>
      <c r="K3" s="2" t="s">
        <v>33</v>
      </c>
      <c r="L3" s="2" t="s">
        <v>34</v>
      </c>
      <c r="M3" s="3">
        <v>0</v>
      </c>
      <c r="N3" s="3"/>
      <c r="O3" s="3">
        <v>153786</v>
      </c>
      <c r="P3" s="154">
        <v>890533</v>
      </c>
      <c r="Q3" s="3">
        <v>900533</v>
      </c>
      <c r="R3" s="3">
        <v>29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1944881</v>
      </c>
    </row>
    <row r="4" spans="1:27" ht="20.399999999999999" x14ac:dyDescent="0.25">
      <c r="A4" s="2" t="s">
        <v>50</v>
      </c>
      <c r="B4" s="90" t="s">
        <v>1234</v>
      </c>
      <c r="C4" s="2" t="s">
        <v>51</v>
      </c>
      <c r="D4" s="2" t="s">
        <v>52</v>
      </c>
      <c r="E4" s="2" t="s">
        <v>60</v>
      </c>
      <c r="F4" s="2" t="s">
        <v>61</v>
      </c>
      <c r="G4" s="2" t="s">
        <v>60</v>
      </c>
      <c r="H4" s="2" t="s">
        <v>30</v>
      </c>
      <c r="I4" s="2" t="s">
        <v>55</v>
      </c>
      <c r="J4" s="2" t="s">
        <v>32</v>
      </c>
      <c r="K4" s="2" t="s">
        <v>33</v>
      </c>
      <c r="L4" s="2" t="s">
        <v>42</v>
      </c>
      <c r="M4" s="3">
        <v>0</v>
      </c>
      <c r="N4" s="3"/>
      <c r="O4" s="3">
        <v>0</v>
      </c>
      <c r="P4" s="154">
        <v>0</v>
      </c>
      <c r="Q4" s="3">
        <v>1140944</v>
      </c>
      <c r="R4" s="3">
        <v>92051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1232995</v>
      </c>
    </row>
    <row r="5" spans="1:27" ht="20.399999999999999" x14ac:dyDescent="0.25">
      <c r="A5" s="2" t="s">
        <v>50</v>
      </c>
      <c r="B5" s="90" t="s">
        <v>1234</v>
      </c>
      <c r="C5" s="2" t="s">
        <v>605</v>
      </c>
      <c r="D5" s="2" t="s">
        <v>606</v>
      </c>
      <c r="E5" s="2" t="s">
        <v>616</v>
      </c>
      <c r="F5" s="2" t="s">
        <v>617</v>
      </c>
      <c r="G5" s="2" t="s">
        <v>618</v>
      </c>
      <c r="H5" s="2" t="s">
        <v>30</v>
      </c>
      <c r="I5" s="2" t="s">
        <v>48</v>
      </c>
      <c r="J5" s="2" t="s">
        <v>32</v>
      </c>
      <c r="K5" s="2" t="s">
        <v>33</v>
      </c>
      <c r="L5" s="2" t="s">
        <v>34</v>
      </c>
      <c r="M5" s="3">
        <v>23100.3</v>
      </c>
      <c r="N5" s="3"/>
      <c r="O5" s="3">
        <v>31561.46</v>
      </c>
      <c r="P5" s="154">
        <v>372250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426911.76</v>
      </c>
    </row>
    <row r="6" spans="1:27" ht="20.399999999999999" x14ac:dyDescent="0.25">
      <c r="A6" s="2" t="s">
        <v>50</v>
      </c>
      <c r="B6" s="90" t="s">
        <v>1234</v>
      </c>
      <c r="C6" s="2" t="s">
        <v>928</v>
      </c>
      <c r="D6" s="2" t="s">
        <v>929</v>
      </c>
      <c r="E6" s="2" t="s">
        <v>933</v>
      </c>
      <c r="F6" s="2" t="s">
        <v>934</v>
      </c>
      <c r="G6" s="2" t="s">
        <v>935</v>
      </c>
      <c r="H6" s="2" t="s">
        <v>30</v>
      </c>
      <c r="I6" s="2" t="s">
        <v>55</v>
      </c>
      <c r="J6" s="2" t="s">
        <v>32</v>
      </c>
      <c r="K6" s="2" t="s">
        <v>33</v>
      </c>
      <c r="L6" s="2" t="s">
        <v>34</v>
      </c>
      <c r="M6" s="3">
        <v>245800.42</v>
      </c>
      <c r="N6" s="3"/>
      <c r="O6" s="3">
        <v>469929.89</v>
      </c>
      <c r="P6" s="154">
        <v>4773415</v>
      </c>
      <c r="Q6" s="3">
        <v>10098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5499243.3099999996</v>
      </c>
    </row>
    <row r="7" spans="1:27" ht="20.399999999999999" x14ac:dyDescent="0.25">
      <c r="A7" s="2" t="s">
        <v>50</v>
      </c>
      <c r="B7" s="90" t="s">
        <v>1234</v>
      </c>
      <c r="C7" s="2" t="s">
        <v>928</v>
      </c>
      <c r="D7" s="2" t="s">
        <v>929</v>
      </c>
      <c r="E7" s="2" t="s">
        <v>930</v>
      </c>
      <c r="F7" s="2" t="s">
        <v>931</v>
      </c>
      <c r="G7" s="2" t="s">
        <v>932</v>
      </c>
      <c r="H7" s="2" t="s">
        <v>30</v>
      </c>
      <c r="I7" s="2" t="s">
        <v>55</v>
      </c>
      <c r="J7" s="2" t="s">
        <v>32</v>
      </c>
      <c r="K7" s="2" t="s">
        <v>33</v>
      </c>
      <c r="L7" s="2" t="s">
        <v>34</v>
      </c>
      <c r="M7" s="3">
        <v>577010.16</v>
      </c>
      <c r="N7" s="3"/>
      <c r="O7" s="3">
        <v>7308597.7000000002</v>
      </c>
      <c r="P7" s="154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7885607.8600000003</v>
      </c>
    </row>
    <row r="8" spans="1:27" ht="20.399999999999999" x14ac:dyDescent="0.25">
      <c r="A8" s="2" t="s">
        <v>50</v>
      </c>
      <c r="B8" s="90" t="s">
        <v>1234</v>
      </c>
      <c r="C8" s="2" t="s">
        <v>936</v>
      </c>
      <c r="D8" s="2" t="s">
        <v>937</v>
      </c>
      <c r="E8" s="2" t="s">
        <v>938</v>
      </c>
      <c r="F8" s="2" t="s">
        <v>939</v>
      </c>
      <c r="G8" s="2" t="s">
        <v>940</v>
      </c>
      <c r="H8" s="2" t="s">
        <v>30</v>
      </c>
      <c r="I8" s="2" t="s">
        <v>55</v>
      </c>
      <c r="J8" s="2" t="s">
        <v>32</v>
      </c>
      <c r="K8" s="2" t="s">
        <v>33</v>
      </c>
      <c r="L8" s="2" t="s">
        <v>34</v>
      </c>
      <c r="M8" s="3">
        <v>676798.46</v>
      </c>
      <c r="N8" s="3"/>
      <c r="O8" s="3">
        <v>408275.83</v>
      </c>
      <c r="P8" s="154">
        <v>440276</v>
      </c>
      <c r="Q8" s="3">
        <v>2596324</v>
      </c>
      <c r="R8" s="3">
        <v>130400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4252074.29</v>
      </c>
    </row>
    <row r="9" spans="1:27" ht="20.399999999999999" x14ac:dyDescent="0.25">
      <c r="A9" s="2" t="s">
        <v>50</v>
      </c>
      <c r="B9" s="90" t="s">
        <v>1234</v>
      </c>
      <c r="C9" s="2" t="s">
        <v>1068</v>
      </c>
      <c r="D9" s="2" t="s">
        <v>1069</v>
      </c>
      <c r="E9" s="2" t="s">
        <v>1070</v>
      </c>
      <c r="F9" s="2" t="s">
        <v>1071</v>
      </c>
      <c r="G9" s="2" t="s">
        <v>1072</v>
      </c>
      <c r="H9" s="2" t="s">
        <v>30</v>
      </c>
      <c r="I9" s="2" t="s">
        <v>55</v>
      </c>
      <c r="J9" s="2" t="s">
        <v>32</v>
      </c>
      <c r="K9" s="2" t="s">
        <v>33</v>
      </c>
      <c r="L9" s="2" t="s">
        <v>34</v>
      </c>
      <c r="M9" s="3">
        <v>176300.33</v>
      </c>
      <c r="N9" s="3"/>
      <c r="O9" s="3">
        <v>194126.52</v>
      </c>
      <c r="P9" s="154">
        <v>21280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391706.85</v>
      </c>
    </row>
    <row r="10" spans="1:27" ht="20.399999999999999" x14ac:dyDescent="0.25">
      <c r="A10" s="2" t="s">
        <v>64</v>
      </c>
      <c r="B10" s="90" t="s">
        <v>1217</v>
      </c>
      <c r="C10" s="2" t="s">
        <v>238</v>
      </c>
      <c r="D10" s="2" t="s">
        <v>239</v>
      </c>
      <c r="E10" s="2" t="s">
        <v>240</v>
      </c>
      <c r="F10" s="2" t="s">
        <v>241</v>
      </c>
      <c r="G10" s="2" t="s">
        <v>242</v>
      </c>
      <c r="H10" s="2" t="s">
        <v>30</v>
      </c>
      <c r="I10" s="2" t="s">
        <v>40</v>
      </c>
      <c r="J10" s="2" t="s">
        <v>70</v>
      </c>
      <c r="K10" s="2" t="s">
        <v>49</v>
      </c>
      <c r="L10" s="2" t="s">
        <v>34</v>
      </c>
      <c r="M10" s="3">
        <v>454067.26</v>
      </c>
      <c r="N10" s="3"/>
      <c r="O10" s="3">
        <v>77030</v>
      </c>
      <c r="P10" s="154">
        <v>91940</v>
      </c>
      <c r="Q10" s="3">
        <v>0</v>
      </c>
      <c r="R10" s="3">
        <v>708098</v>
      </c>
      <c r="S10" s="3">
        <v>716298</v>
      </c>
      <c r="T10" s="3">
        <v>2883942</v>
      </c>
      <c r="U10" s="3">
        <v>23163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4954538.26</v>
      </c>
    </row>
    <row r="11" spans="1:27" ht="20.399999999999999" x14ac:dyDescent="0.25">
      <c r="A11" s="2" t="s">
        <v>64</v>
      </c>
      <c r="B11" s="90" t="s">
        <v>1217</v>
      </c>
      <c r="C11" s="2" t="s">
        <v>65</v>
      </c>
      <c r="D11" s="2" t="s">
        <v>66</v>
      </c>
      <c r="E11" s="2" t="s">
        <v>80</v>
      </c>
      <c r="F11" s="2" t="s">
        <v>81</v>
      </c>
      <c r="G11" s="2" t="s">
        <v>82</v>
      </c>
      <c r="H11" s="2" t="s">
        <v>30</v>
      </c>
      <c r="I11" s="2" t="s">
        <v>48</v>
      </c>
      <c r="J11" s="2" t="s">
        <v>70</v>
      </c>
      <c r="K11" s="2" t="s">
        <v>49</v>
      </c>
      <c r="L11" s="2" t="s">
        <v>34</v>
      </c>
      <c r="M11" s="3">
        <v>133795.91</v>
      </c>
      <c r="N11" s="3"/>
      <c r="O11" s="3">
        <v>619722.49</v>
      </c>
      <c r="P11" s="3">
        <v>598579</v>
      </c>
      <c r="Q11" s="3">
        <v>2932344</v>
      </c>
      <c r="R11" s="3">
        <v>1957298</v>
      </c>
      <c r="S11" s="3">
        <v>25500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6267239.4000000004</v>
      </c>
    </row>
    <row r="12" spans="1:27" ht="20.399999999999999" x14ac:dyDescent="0.25">
      <c r="A12" s="2" t="s">
        <v>64</v>
      </c>
      <c r="B12" s="90" t="s">
        <v>1217</v>
      </c>
      <c r="C12" s="2" t="s">
        <v>65</v>
      </c>
      <c r="D12" s="2" t="s">
        <v>66</v>
      </c>
      <c r="E12" s="2" t="s">
        <v>77</v>
      </c>
      <c r="F12" s="2" t="s">
        <v>78</v>
      </c>
      <c r="G12" s="2" t="s">
        <v>79</v>
      </c>
      <c r="H12" s="2" t="s">
        <v>30</v>
      </c>
      <c r="I12" s="2" t="s">
        <v>48</v>
      </c>
      <c r="J12" s="2" t="s">
        <v>70</v>
      </c>
      <c r="K12" s="2" t="s">
        <v>49</v>
      </c>
      <c r="L12" s="2" t="s">
        <v>34</v>
      </c>
      <c r="M12" s="3">
        <v>1291478.58</v>
      </c>
      <c r="N12" s="3"/>
      <c r="O12" s="3">
        <v>2781844.35</v>
      </c>
      <c r="P12" s="3">
        <v>7307003</v>
      </c>
      <c r="Q12" s="3">
        <v>1260189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12640514.93</v>
      </c>
    </row>
    <row r="13" spans="1:27" ht="20.399999999999999" x14ac:dyDescent="0.25">
      <c r="A13" s="2" t="s">
        <v>64</v>
      </c>
      <c r="B13" s="90" t="s">
        <v>1217</v>
      </c>
      <c r="C13" s="2" t="s">
        <v>65</v>
      </c>
      <c r="D13" s="2" t="s">
        <v>66</v>
      </c>
      <c r="E13" s="2" t="s">
        <v>74</v>
      </c>
      <c r="F13" s="2" t="s">
        <v>75</v>
      </c>
      <c r="G13" s="2" t="s">
        <v>76</v>
      </c>
      <c r="H13" s="2" t="s">
        <v>30</v>
      </c>
      <c r="I13" s="2" t="s">
        <v>40</v>
      </c>
      <c r="J13" s="2" t="s">
        <v>70</v>
      </c>
      <c r="K13" s="2" t="s">
        <v>33</v>
      </c>
      <c r="L13" s="2" t="s">
        <v>34</v>
      </c>
      <c r="M13" s="3">
        <v>1038929.5</v>
      </c>
      <c r="N13" s="3"/>
      <c r="O13" s="3">
        <v>52762</v>
      </c>
      <c r="P13" s="3">
        <v>0</v>
      </c>
      <c r="Q13" s="3">
        <v>0</v>
      </c>
      <c r="R13" s="3">
        <v>2093263</v>
      </c>
      <c r="S13" s="3">
        <v>1600737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4785691.5</v>
      </c>
    </row>
    <row r="14" spans="1:27" ht="20.399999999999999" x14ac:dyDescent="0.25">
      <c r="A14" s="2" t="s">
        <v>64</v>
      </c>
      <c r="B14" s="90" t="s">
        <v>1217</v>
      </c>
      <c r="C14" s="2" t="s">
        <v>101</v>
      </c>
      <c r="D14" s="2" t="s">
        <v>102</v>
      </c>
      <c r="E14" s="2" t="s">
        <v>114</v>
      </c>
      <c r="F14" s="2" t="s">
        <v>115</v>
      </c>
      <c r="G14" s="2" t="s">
        <v>116</v>
      </c>
      <c r="H14" s="2" t="s">
        <v>30</v>
      </c>
      <c r="I14" s="2" t="s">
        <v>106</v>
      </c>
      <c r="J14" s="2" t="s">
        <v>107</v>
      </c>
      <c r="K14" s="2" t="s">
        <v>49</v>
      </c>
      <c r="L14" s="2" t="s">
        <v>34</v>
      </c>
      <c r="M14" s="3">
        <v>119400.56</v>
      </c>
      <c r="N14" s="3"/>
      <c r="O14" s="3">
        <v>71122.960000000006</v>
      </c>
      <c r="P14" s="3">
        <v>0</v>
      </c>
      <c r="Q14" s="3">
        <v>23103</v>
      </c>
      <c r="R14" s="3">
        <v>298028</v>
      </c>
      <c r="S14" s="3">
        <v>732370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1244024.52</v>
      </c>
    </row>
    <row r="15" spans="1:27" ht="20.399999999999999" x14ac:dyDescent="0.25">
      <c r="A15" s="2" t="s">
        <v>64</v>
      </c>
      <c r="B15" s="90" t="s">
        <v>1217</v>
      </c>
      <c r="C15" s="2" t="s">
        <v>101</v>
      </c>
      <c r="D15" s="2" t="s">
        <v>102</v>
      </c>
      <c r="E15" s="2" t="s">
        <v>117</v>
      </c>
      <c r="F15" s="2" t="s">
        <v>118</v>
      </c>
      <c r="G15" s="2" t="s">
        <v>119</v>
      </c>
      <c r="H15" s="2" t="s">
        <v>30</v>
      </c>
      <c r="I15" s="2" t="s">
        <v>106</v>
      </c>
      <c r="J15" s="2" t="s">
        <v>107</v>
      </c>
      <c r="K15" s="2" t="s">
        <v>49</v>
      </c>
      <c r="L15" s="2" t="s">
        <v>34</v>
      </c>
      <c r="M15" s="3">
        <v>337598.4</v>
      </c>
      <c r="N15" s="3"/>
      <c r="O15" s="3">
        <v>255505.08</v>
      </c>
      <c r="P15" s="3">
        <v>2527591</v>
      </c>
      <c r="Q15" s="3">
        <v>4989174</v>
      </c>
      <c r="R15" s="3">
        <v>3649580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11759448.48</v>
      </c>
    </row>
    <row r="16" spans="1:27" ht="20.399999999999999" x14ac:dyDescent="0.25">
      <c r="A16" s="2" t="s">
        <v>64</v>
      </c>
      <c r="B16" s="90" t="s">
        <v>1217</v>
      </c>
      <c r="C16" s="2" t="s">
        <v>101</v>
      </c>
      <c r="D16" s="2" t="s">
        <v>102</v>
      </c>
      <c r="E16" s="2" t="s">
        <v>103</v>
      </c>
      <c r="F16" s="2" t="s">
        <v>104</v>
      </c>
      <c r="G16" s="2" t="s">
        <v>105</v>
      </c>
      <c r="H16" s="2" t="s">
        <v>30</v>
      </c>
      <c r="I16" s="2" t="s">
        <v>106</v>
      </c>
      <c r="J16" s="2" t="s">
        <v>107</v>
      </c>
      <c r="K16" s="2" t="s">
        <v>49</v>
      </c>
      <c r="L16" s="2" t="s">
        <v>34</v>
      </c>
      <c r="M16" s="3">
        <v>99467.18</v>
      </c>
      <c r="N16" s="3"/>
      <c r="O16" s="3">
        <v>116559.76</v>
      </c>
      <c r="P16" s="3">
        <v>270032</v>
      </c>
      <c r="Q16" s="3">
        <v>286133</v>
      </c>
      <c r="R16" s="3">
        <v>282686</v>
      </c>
      <c r="S16" s="3">
        <v>1077119</v>
      </c>
      <c r="T16" s="3">
        <v>705567</v>
      </c>
      <c r="U16" s="3">
        <v>9783800</v>
      </c>
      <c r="V16" s="3">
        <v>48113</v>
      </c>
      <c r="W16" s="3">
        <v>0</v>
      </c>
      <c r="X16" s="3">
        <v>0</v>
      </c>
      <c r="Y16" s="3">
        <v>0</v>
      </c>
      <c r="Z16" s="3">
        <v>0</v>
      </c>
      <c r="AA16" s="3">
        <v>12669476.939999999</v>
      </c>
    </row>
    <row r="17" spans="1:27" ht="20.399999999999999" x14ac:dyDescent="0.25">
      <c r="A17" s="2" t="s">
        <v>64</v>
      </c>
      <c r="B17" s="90" t="s">
        <v>1217</v>
      </c>
      <c r="C17" s="2" t="s">
        <v>101</v>
      </c>
      <c r="D17" s="2" t="s">
        <v>102</v>
      </c>
      <c r="E17" s="2" t="s">
        <v>111</v>
      </c>
      <c r="F17" s="2" t="s">
        <v>112</v>
      </c>
      <c r="G17" s="2" t="s">
        <v>113</v>
      </c>
      <c r="H17" s="2" t="s">
        <v>30</v>
      </c>
      <c r="I17" s="2" t="s">
        <v>106</v>
      </c>
      <c r="J17" s="2" t="s">
        <v>107</v>
      </c>
      <c r="K17" s="2" t="s">
        <v>49</v>
      </c>
      <c r="L17" s="2" t="s">
        <v>34</v>
      </c>
      <c r="M17" s="3">
        <v>472103.98</v>
      </c>
      <c r="N17" s="3"/>
      <c r="O17" s="3">
        <v>67450.45</v>
      </c>
      <c r="P17" s="3">
        <v>275153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814707.43</v>
      </c>
    </row>
    <row r="18" spans="1:27" ht="20.399999999999999" x14ac:dyDescent="0.25">
      <c r="A18" s="2" t="s">
        <v>64</v>
      </c>
      <c r="B18" s="90" t="s">
        <v>1217</v>
      </c>
      <c r="C18" s="2" t="s">
        <v>101</v>
      </c>
      <c r="D18" s="2" t="s">
        <v>102</v>
      </c>
      <c r="E18" s="2" t="s">
        <v>108</v>
      </c>
      <c r="F18" s="2" t="s">
        <v>109</v>
      </c>
      <c r="G18" s="2" t="s">
        <v>110</v>
      </c>
      <c r="H18" s="2" t="s">
        <v>30</v>
      </c>
      <c r="I18" s="2" t="s">
        <v>106</v>
      </c>
      <c r="J18" s="2" t="s">
        <v>107</v>
      </c>
      <c r="K18" s="2" t="s">
        <v>33</v>
      </c>
      <c r="L18" s="2" t="s">
        <v>34</v>
      </c>
      <c r="M18" s="3">
        <v>11356.84</v>
      </c>
      <c r="N18" s="3"/>
      <c r="O18" s="3">
        <v>95651.14</v>
      </c>
      <c r="P18" s="3">
        <v>176772</v>
      </c>
      <c r="Q18" s="3">
        <v>341080</v>
      </c>
      <c r="R18" s="3">
        <v>1435766</v>
      </c>
      <c r="S18" s="3">
        <v>1459674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3520299.98</v>
      </c>
    </row>
    <row r="19" spans="1:27" x14ac:dyDescent="0.25">
      <c r="A19" s="2" t="s">
        <v>64</v>
      </c>
      <c r="B19" s="90" t="s">
        <v>1217</v>
      </c>
      <c r="C19" s="2" t="s">
        <v>120</v>
      </c>
      <c r="D19" s="2" t="s">
        <v>121</v>
      </c>
      <c r="E19" s="2" t="s">
        <v>122</v>
      </c>
      <c r="F19" s="2" t="s">
        <v>123</v>
      </c>
      <c r="G19" s="2" t="s">
        <v>124</v>
      </c>
      <c r="H19" s="2" t="s">
        <v>30</v>
      </c>
      <c r="I19" s="2" t="s">
        <v>48</v>
      </c>
      <c r="J19" s="2" t="s">
        <v>70</v>
      </c>
      <c r="K19" s="2" t="s">
        <v>49</v>
      </c>
      <c r="L19" s="2" t="s">
        <v>34</v>
      </c>
      <c r="M19" s="3">
        <v>909470.68</v>
      </c>
      <c r="N19" s="3"/>
      <c r="O19" s="3">
        <v>0</v>
      </c>
      <c r="P19" s="3">
        <v>74999</v>
      </c>
      <c r="Q19" s="3">
        <v>1538288</v>
      </c>
      <c r="R19" s="3">
        <v>256712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2779469.68</v>
      </c>
    </row>
    <row r="20" spans="1:27" ht="20.399999999999999" x14ac:dyDescent="0.25">
      <c r="A20" s="2" t="s">
        <v>64</v>
      </c>
      <c r="B20" s="90" t="s">
        <v>1217</v>
      </c>
      <c r="C20" s="2" t="s">
        <v>125</v>
      </c>
      <c r="D20" s="2" t="s">
        <v>126</v>
      </c>
      <c r="E20" s="2" t="s">
        <v>146</v>
      </c>
      <c r="F20" s="2" t="s">
        <v>147</v>
      </c>
      <c r="G20" s="2" t="s">
        <v>148</v>
      </c>
      <c r="H20" s="2" t="s">
        <v>30</v>
      </c>
      <c r="I20" s="2" t="s">
        <v>48</v>
      </c>
      <c r="J20" s="2" t="s">
        <v>70</v>
      </c>
      <c r="K20" s="2" t="s">
        <v>49</v>
      </c>
      <c r="L20" s="2" t="s">
        <v>34</v>
      </c>
      <c r="M20" s="3">
        <v>774482.63</v>
      </c>
      <c r="N20" s="3"/>
      <c r="O20" s="3">
        <v>16839755.329999998</v>
      </c>
      <c r="P20" s="3">
        <v>3063555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20677792.960000001</v>
      </c>
    </row>
    <row r="21" spans="1:27" ht="20.399999999999999" x14ac:dyDescent="0.25">
      <c r="A21" s="2" t="s">
        <v>64</v>
      </c>
      <c r="B21" s="90" t="s">
        <v>1217</v>
      </c>
      <c r="C21" s="2" t="s">
        <v>125</v>
      </c>
      <c r="D21" s="2" t="s">
        <v>126</v>
      </c>
      <c r="E21" s="2" t="s">
        <v>133</v>
      </c>
      <c r="F21" s="2" t="s">
        <v>134</v>
      </c>
      <c r="G21" s="2" t="s">
        <v>135</v>
      </c>
      <c r="H21" s="2" t="s">
        <v>30</v>
      </c>
      <c r="I21" s="2" t="s">
        <v>106</v>
      </c>
      <c r="J21" s="2" t="s">
        <v>107</v>
      </c>
      <c r="K21" s="2" t="s">
        <v>49</v>
      </c>
      <c r="L21" s="2" t="s">
        <v>34</v>
      </c>
      <c r="M21" s="3">
        <v>517007.22</v>
      </c>
      <c r="N21" s="3"/>
      <c r="O21" s="3">
        <v>379029.87</v>
      </c>
      <c r="P21" s="3">
        <v>1027525</v>
      </c>
      <c r="Q21" s="3">
        <v>180974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2104536.09</v>
      </c>
    </row>
    <row r="22" spans="1:27" ht="20.399999999999999" x14ac:dyDescent="0.25">
      <c r="A22" s="2" t="s">
        <v>64</v>
      </c>
      <c r="B22" s="90" t="s">
        <v>1217</v>
      </c>
      <c r="C22" s="2" t="s">
        <v>125</v>
      </c>
      <c r="D22" s="2" t="s">
        <v>126</v>
      </c>
      <c r="E22" s="2" t="s">
        <v>130</v>
      </c>
      <c r="F22" s="2" t="s">
        <v>131</v>
      </c>
      <c r="G22" s="2" t="s">
        <v>132</v>
      </c>
      <c r="H22" s="2" t="s">
        <v>30</v>
      </c>
      <c r="I22" s="2" t="s">
        <v>48</v>
      </c>
      <c r="J22" s="2" t="s">
        <v>70</v>
      </c>
      <c r="K22" s="2" t="s">
        <v>49</v>
      </c>
      <c r="L22" s="2" t="s">
        <v>34</v>
      </c>
      <c r="M22" s="3">
        <v>802559.08</v>
      </c>
      <c r="N22" s="3"/>
      <c r="O22" s="3">
        <v>167663.26999999999</v>
      </c>
      <c r="P22" s="3">
        <v>312519</v>
      </c>
      <c r="Q22" s="3">
        <v>30000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1312741.3500000001</v>
      </c>
    </row>
    <row r="23" spans="1:27" ht="20.399999999999999" x14ac:dyDescent="0.25">
      <c r="A23" s="2" t="s">
        <v>64</v>
      </c>
      <c r="B23" s="90" t="s">
        <v>1217</v>
      </c>
      <c r="C23" s="2" t="s">
        <v>125</v>
      </c>
      <c r="D23" s="2" t="s">
        <v>126</v>
      </c>
      <c r="E23" s="2" t="s">
        <v>140</v>
      </c>
      <c r="F23" s="2" t="s">
        <v>141</v>
      </c>
      <c r="G23" s="2" t="s">
        <v>142</v>
      </c>
      <c r="H23" s="2" t="s">
        <v>30</v>
      </c>
      <c r="I23" s="2" t="s">
        <v>48</v>
      </c>
      <c r="J23" s="2" t="s">
        <v>70</v>
      </c>
      <c r="K23" s="2" t="s">
        <v>49</v>
      </c>
      <c r="L23" s="2" t="s">
        <v>34</v>
      </c>
      <c r="M23" s="3">
        <v>709740.77</v>
      </c>
      <c r="N23" s="3"/>
      <c r="O23" s="3">
        <v>534366.07999999996</v>
      </c>
      <c r="P23" s="3">
        <v>407893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1651999.85</v>
      </c>
    </row>
    <row r="24" spans="1:27" ht="20.399999999999999" x14ac:dyDescent="0.25">
      <c r="A24" s="2" t="s">
        <v>64</v>
      </c>
      <c r="B24" s="90" t="s">
        <v>1217</v>
      </c>
      <c r="C24" s="2" t="s">
        <v>125</v>
      </c>
      <c r="D24" s="2" t="s">
        <v>126</v>
      </c>
      <c r="E24" s="2" t="s">
        <v>143</v>
      </c>
      <c r="F24" s="2" t="s">
        <v>144</v>
      </c>
      <c r="G24" s="2" t="s">
        <v>145</v>
      </c>
      <c r="H24" s="2" t="s">
        <v>30</v>
      </c>
      <c r="I24" s="2" t="s">
        <v>48</v>
      </c>
      <c r="J24" s="2" t="s">
        <v>70</v>
      </c>
      <c r="K24" s="2" t="s">
        <v>49</v>
      </c>
      <c r="L24" s="2" t="s">
        <v>34</v>
      </c>
      <c r="M24" s="3">
        <v>663119.68000000005</v>
      </c>
      <c r="N24" s="3"/>
      <c r="O24" s="3">
        <v>1408846.63</v>
      </c>
      <c r="P24" s="3">
        <v>4409850</v>
      </c>
      <c r="Q24" s="3">
        <v>5054937</v>
      </c>
      <c r="R24" s="3">
        <v>8180851</v>
      </c>
      <c r="S24" s="3">
        <v>1923638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21641242.309999999</v>
      </c>
    </row>
    <row r="25" spans="1:27" ht="20.399999999999999" x14ac:dyDescent="0.25">
      <c r="A25" s="2" t="s">
        <v>64</v>
      </c>
      <c r="B25" s="90" t="s">
        <v>1217</v>
      </c>
      <c r="C25" s="2" t="s">
        <v>125</v>
      </c>
      <c r="D25" s="2" t="s">
        <v>126</v>
      </c>
      <c r="E25" s="2" t="s">
        <v>155</v>
      </c>
      <c r="F25" s="2" t="s">
        <v>156</v>
      </c>
      <c r="G25" s="2" t="s">
        <v>157</v>
      </c>
      <c r="H25" s="2" t="s">
        <v>30</v>
      </c>
      <c r="I25" s="2" t="s">
        <v>48</v>
      </c>
      <c r="J25" s="2" t="s">
        <v>70</v>
      </c>
      <c r="K25" s="2" t="s">
        <v>49</v>
      </c>
      <c r="L25" s="2" t="s">
        <v>34</v>
      </c>
      <c r="M25" s="3">
        <v>658492.47</v>
      </c>
      <c r="N25" s="3"/>
      <c r="O25" s="3">
        <v>158661.59</v>
      </c>
      <c r="P25" s="3">
        <v>1194</v>
      </c>
      <c r="Q25" s="3">
        <v>26501</v>
      </c>
      <c r="R25" s="3">
        <v>3955926</v>
      </c>
      <c r="S25" s="3">
        <v>3957803</v>
      </c>
      <c r="T25" s="3">
        <v>32271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8790849.0600000005</v>
      </c>
    </row>
    <row r="26" spans="1:27" ht="20.399999999999999" x14ac:dyDescent="0.25">
      <c r="A26" s="2" t="s">
        <v>64</v>
      </c>
      <c r="B26" s="90" t="s">
        <v>1217</v>
      </c>
      <c r="C26" s="2" t="s">
        <v>125</v>
      </c>
      <c r="D26" s="2" t="s">
        <v>126</v>
      </c>
      <c r="E26" s="2" t="s">
        <v>152</v>
      </c>
      <c r="F26" s="2" t="s">
        <v>153</v>
      </c>
      <c r="G26" s="2" t="s">
        <v>154</v>
      </c>
      <c r="H26" s="2" t="s">
        <v>30</v>
      </c>
      <c r="I26" s="2" t="s">
        <v>139</v>
      </c>
      <c r="J26" s="2" t="s">
        <v>70</v>
      </c>
      <c r="K26" s="2" t="s">
        <v>33</v>
      </c>
      <c r="L26" s="2" t="s">
        <v>34</v>
      </c>
      <c r="M26" s="3">
        <v>11377.88</v>
      </c>
      <c r="N26" s="3"/>
      <c r="O26" s="3">
        <v>2700.41</v>
      </c>
      <c r="P26" s="3">
        <v>0</v>
      </c>
      <c r="Q26" s="3">
        <v>0</v>
      </c>
      <c r="R26" s="3">
        <v>376472</v>
      </c>
      <c r="S26" s="3">
        <v>598575</v>
      </c>
      <c r="T26" s="3">
        <v>889487</v>
      </c>
      <c r="U26" s="3">
        <v>1720466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3599078.29</v>
      </c>
    </row>
    <row r="27" spans="1:27" ht="20.399999999999999" x14ac:dyDescent="0.25">
      <c r="A27" s="2" t="s">
        <v>64</v>
      </c>
      <c r="B27" s="90" t="s">
        <v>1217</v>
      </c>
      <c r="C27" s="2" t="s">
        <v>125</v>
      </c>
      <c r="D27" s="2" t="s">
        <v>126</v>
      </c>
      <c r="E27" s="2" t="s">
        <v>136</v>
      </c>
      <c r="F27" s="2" t="s">
        <v>137</v>
      </c>
      <c r="G27" s="2" t="s">
        <v>138</v>
      </c>
      <c r="H27" s="2" t="s">
        <v>30</v>
      </c>
      <c r="I27" s="2" t="s">
        <v>139</v>
      </c>
      <c r="J27" s="2" t="s">
        <v>70</v>
      </c>
      <c r="K27" s="2" t="s">
        <v>33</v>
      </c>
      <c r="L27" s="2" t="s">
        <v>34</v>
      </c>
      <c r="M27" s="3">
        <v>1247116.6499999999</v>
      </c>
      <c r="N27" s="3"/>
      <c r="O27" s="3">
        <v>1493068.29</v>
      </c>
      <c r="P27" s="3">
        <v>3308996</v>
      </c>
      <c r="Q27" s="3">
        <v>6306979</v>
      </c>
      <c r="R27" s="3">
        <v>50872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12407031.939999999</v>
      </c>
    </row>
    <row r="28" spans="1:27" ht="20.399999999999999" x14ac:dyDescent="0.25">
      <c r="A28" s="2" t="s">
        <v>64</v>
      </c>
      <c r="B28" s="90" t="s">
        <v>1217</v>
      </c>
      <c r="C28" s="2" t="s">
        <v>125</v>
      </c>
      <c r="D28" s="2" t="s">
        <v>126</v>
      </c>
      <c r="E28" s="2" t="s">
        <v>158</v>
      </c>
      <c r="F28" s="2" t="s">
        <v>159</v>
      </c>
      <c r="G28" s="2" t="s">
        <v>160</v>
      </c>
      <c r="H28" s="2" t="s">
        <v>30</v>
      </c>
      <c r="I28" s="2" t="s">
        <v>48</v>
      </c>
      <c r="J28" s="2" t="s">
        <v>70</v>
      </c>
      <c r="K28" s="2" t="s">
        <v>49</v>
      </c>
      <c r="L28" s="2" t="s">
        <v>34</v>
      </c>
      <c r="M28" s="3">
        <v>0</v>
      </c>
      <c r="N28" s="3"/>
      <c r="O28" s="3">
        <v>27638</v>
      </c>
      <c r="P28" s="3">
        <v>1411345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1438983</v>
      </c>
    </row>
    <row r="29" spans="1:27" ht="20.399999999999999" x14ac:dyDescent="0.25">
      <c r="A29" s="2" t="s">
        <v>64</v>
      </c>
      <c r="B29" s="90" t="s">
        <v>1217</v>
      </c>
      <c r="C29" s="2" t="s">
        <v>125</v>
      </c>
      <c r="D29" s="2" t="s">
        <v>126</v>
      </c>
      <c r="E29" s="2" t="s">
        <v>161</v>
      </c>
      <c r="F29" s="2" t="s">
        <v>162</v>
      </c>
      <c r="G29" s="2" t="s">
        <v>161</v>
      </c>
      <c r="H29" s="2" t="s">
        <v>30</v>
      </c>
      <c r="I29" s="2" t="s">
        <v>106</v>
      </c>
      <c r="J29" s="2" t="s">
        <v>107</v>
      </c>
      <c r="K29" s="2" t="s">
        <v>49</v>
      </c>
      <c r="L29" s="2" t="s">
        <v>34</v>
      </c>
      <c r="M29" s="3">
        <v>0</v>
      </c>
      <c r="N29" s="3"/>
      <c r="O29" s="3">
        <v>39104</v>
      </c>
      <c r="P29" s="3">
        <v>224219</v>
      </c>
      <c r="Q29" s="3">
        <v>192333</v>
      </c>
      <c r="R29" s="3">
        <v>1396140</v>
      </c>
      <c r="S29" s="3">
        <v>779098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2630894</v>
      </c>
    </row>
    <row r="30" spans="1:27" ht="20.399999999999999" x14ac:dyDescent="0.25">
      <c r="A30" s="2" t="s">
        <v>64</v>
      </c>
      <c r="B30" s="90" t="s">
        <v>1217</v>
      </c>
      <c r="C30" s="2" t="s">
        <v>125</v>
      </c>
      <c r="D30" s="2" t="s">
        <v>126</v>
      </c>
      <c r="E30" s="2" t="s">
        <v>163</v>
      </c>
      <c r="F30" s="2" t="s">
        <v>164</v>
      </c>
      <c r="G30" s="2" t="s">
        <v>163</v>
      </c>
      <c r="H30" s="2" t="s">
        <v>30</v>
      </c>
      <c r="I30" s="2" t="s">
        <v>106</v>
      </c>
      <c r="J30" s="2" t="s">
        <v>107</v>
      </c>
      <c r="K30" s="2" t="s">
        <v>49</v>
      </c>
      <c r="L30" s="2" t="s">
        <v>34</v>
      </c>
      <c r="M30" s="3">
        <v>0</v>
      </c>
      <c r="N30" s="3"/>
      <c r="O30" s="3">
        <v>26069</v>
      </c>
      <c r="P30" s="3">
        <v>149478</v>
      </c>
      <c r="Q30" s="3">
        <v>128220</v>
      </c>
      <c r="R30" s="3">
        <v>930761</v>
      </c>
      <c r="S30" s="3">
        <v>519399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1753927</v>
      </c>
    </row>
    <row r="31" spans="1:27" ht="20.399999999999999" x14ac:dyDescent="0.25">
      <c r="A31" s="2" t="s">
        <v>64</v>
      </c>
      <c r="B31" s="90" t="s">
        <v>1217</v>
      </c>
      <c r="C31" s="2" t="s">
        <v>125</v>
      </c>
      <c r="D31" s="2" t="s">
        <v>126</v>
      </c>
      <c r="E31" s="2" t="s">
        <v>149</v>
      </c>
      <c r="F31" s="2" t="s">
        <v>150</v>
      </c>
      <c r="G31" s="2" t="s">
        <v>151</v>
      </c>
      <c r="H31" s="2" t="s">
        <v>30</v>
      </c>
      <c r="I31" s="2" t="s">
        <v>106</v>
      </c>
      <c r="J31" s="2" t="s">
        <v>107</v>
      </c>
      <c r="K31" s="2" t="s">
        <v>49</v>
      </c>
      <c r="L31" s="2" t="s">
        <v>34</v>
      </c>
      <c r="M31" s="3">
        <v>1134064.03</v>
      </c>
      <c r="N31" s="3"/>
      <c r="O31" s="3">
        <v>139988</v>
      </c>
      <c r="P31" s="3">
        <v>269068</v>
      </c>
      <c r="Q31" s="3">
        <v>1818852</v>
      </c>
      <c r="R31" s="3">
        <v>178119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3540091.03</v>
      </c>
    </row>
    <row r="32" spans="1:27" ht="20.399999999999999" x14ac:dyDescent="0.25">
      <c r="A32" s="2" t="s">
        <v>64</v>
      </c>
      <c r="B32" s="90" t="s">
        <v>1217</v>
      </c>
      <c r="C32" s="2" t="s">
        <v>165</v>
      </c>
      <c r="D32" s="2" t="s">
        <v>166</v>
      </c>
      <c r="E32" s="2" t="s">
        <v>201</v>
      </c>
      <c r="F32" s="2" t="s">
        <v>202</v>
      </c>
      <c r="G32" s="2" t="s">
        <v>201</v>
      </c>
      <c r="H32" s="2" t="s">
        <v>30</v>
      </c>
      <c r="I32" s="2" t="s">
        <v>106</v>
      </c>
      <c r="J32" s="2" t="s">
        <v>107</v>
      </c>
      <c r="K32" s="2" t="s">
        <v>49</v>
      </c>
      <c r="L32" s="2" t="s">
        <v>34</v>
      </c>
      <c r="M32" s="3">
        <v>0</v>
      </c>
      <c r="N32" s="3"/>
      <c r="O32" s="3">
        <v>0</v>
      </c>
      <c r="P32" s="3">
        <v>0</v>
      </c>
      <c r="Q32" s="3">
        <v>0</v>
      </c>
      <c r="R32" s="3">
        <v>1096645</v>
      </c>
      <c r="S32" s="3">
        <v>1987895</v>
      </c>
      <c r="T32" s="3">
        <v>3991771</v>
      </c>
      <c r="U32" s="3">
        <v>938689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8015000</v>
      </c>
    </row>
    <row r="33" spans="1:27" ht="20.399999999999999" x14ac:dyDescent="0.25">
      <c r="A33" s="2" t="s">
        <v>64</v>
      </c>
      <c r="B33" s="90" t="s">
        <v>1217</v>
      </c>
      <c r="C33" s="2" t="s">
        <v>165</v>
      </c>
      <c r="D33" s="2" t="s">
        <v>166</v>
      </c>
      <c r="E33" s="2" t="s">
        <v>167</v>
      </c>
      <c r="F33" s="2" t="s">
        <v>168</v>
      </c>
      <c r="G33" s="2" t="s">
        <v>169</v>
      </c>
      <c r="H33" s="2" t="s">
        <v>30</v>
      </c>
      <c r="I33" s="2" t="s">
        <v>48</v>
      </c>
      <c r="J33" s="2" t="s">
        <v>70</v>
      </c>
      <c r="K33" s="2" t="s">
        <v>49</v>
      </c>
      <c r="L33" s="2" t="s">
        <v>34</v>
      </c>
      <c r="M33" s="3">
        <v>148769.26</v>
      </c>
      <c r="N33" s="3"/>
      <c r="O33" s="3">
        <v>214822.97</v>
      </c>
      <c r="P33" s="3">
        <v>532947</v>
      </c>
      <c r="Q33" s="3">
        <v>424710</v>
      </c>
      <c r="R33" s="3">
        <v>1840695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3161944.23</v>
      </c>
    </row>
    <row r="34" spans="1:27" ht="20.399999999999999" x14ac:dyDescent="0.25">
      <c r="A34" s="2" t="s">
        <v>64</v>
      </c>
      <c r="B34" s="90" t="s">
        <v>1217</v>
      </c>
      <c r="C34" s="2" t="s">
        <v>165</v>
      </c>
      <c r="D34" s="2" t="s">
        <v>166</v>
      </c>
      <c r="E34" s="2" t="s">
        <v>207</v>
      </c>
      <c r="F34" s="2" t="s">
        <v>208</v>
      </c>
      <c r="G34" s="2" t="s">
        <v>207</v>
      </c>
      <c r="H34" s="2" t="s">
        <v>30</v>
      </c>
      <c r="I34" s="2" t="s">
        <v>48</v>
      </c>
      <c r="J34" s="2" t="s">
        <v>70</v>
      </c>
      <c r="K34" s="2" t="s">
        <v>49</v>
      </c>
      <c r="L34" s="2" t="s">
        <v>34</v>
      </c>
      <c r="M34" s="3">
        <v>0</v>
      </c>
      <c r="N34" s="3"/>
      <c r="O34" s="3">
        <v>731519</v>
      </c>
      <c r="P34" s="3">
        <v>1414836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2146355</v>
      </c>
    </row>
    <row r="35" spans="1:27" ht="20.399999999999999" x14ac:dyDescent="0.25">
      <c r="A35" s="2" t="s">
        <v>64</v>
      </c>
      <c r="B35" s="90" t="s">
        <v>1217</v>
      </c>
      <c r="C35" s="2" t="s">
        <v>165</v>
      </c>
      <c r="D35" s="2" t="s">
        <v>166</v>
      </c>
      <c r="E35" s="2" t="s">
        <v>176</v>
      </c>
      <c r="F35" s="2" t="s">
        <v>177</v>
      </c>
      <c r="G35" s="2" t="s">
        <v>178</v>
      </c>
      <c r="H35" s="2" t="s">
        <v>30</v>
      </c>
      <c r="I35" s="2" t="s">
        <v>48</v>
      </c>
      <c r="J35" s="2" t="s">
        <v>70</v>
      </c>
      <c r="K35" s="2" t="s">
        <v>49</v>
      </c>
      <c r="L35" s="2" t="s">
        <v>34</v>
      </c>
      <c r="M35" s="3">
        <v>269264.99</v>
      </c>
      <c r="N35" s="3"/>
      <c r="O35" s="3">
        <v>0</v>
      </c>
      <c r="P35" s="3">
        <v>87209</v>
      </c>
      <c r="Q35" s="3">
        <v>107895</v>
      </c>
      <c r="R35" s="3">
        <v>607666</v>
      </c>
      <c r="S35" s="3">
        <v>928229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2000263.99</v>
      </c>
    </row>
    <row r="36" spans="1:27" ht="20.399999999999999" x14ac:dyDescent="0.25">
      <c r="A36" s="2" t="s">
        <v>64</v>
      </c>
      <c r="B36" s="90" t="s">
        <v>1217</v>
      </c>
      <c r="C36" s="2" t="s">
        <v>165</v>
      </c>
      <c r="D36" s="2" t="s">
        <v>166</v>
      </c>
      <c r="E36" s="2" t="s">
        <v>189</v>
      </c>
      <c r="F36" s="2" t="s">
        <v>190</v>
      </c>
      <c r="G36" s="2" t="s">
        <v>191</v>
      </c>
      <c r="H36" s="2" t="s">
        <v>30</v>
      </c>
      <c r="I36" s="2" t="s">
        <v>139</v>
      </c>
      <c r="J36" s="2" t="s">
        <v>70</v>
      </c>
      <c r="K36" s="2" t="s">
        <v>33</v>
      </c>
      <c r="L36" s="2" t="s">
        <v>34</v>
      </c>
      <c r="M36" s="3">
        <v>0</v>
      </c>
      <c r="N36" s="3"/>
      <c r="O36" s="3">
        <v>166582.89000000001</v>
      </c>
      <c r="P36" s="3">
        <v>358708</v>
      </c>
      <c r="Q36" s="3">
        <v>681934</v>
      </c>
      <c r="R36" s="3">
        <v>464408</v>
      </c>
      <c r="S36" s="3">
        <v>1525689</v>
      </c>
      <c r="T36" s="3">
        <v>4803565</v>
      </c>
      <c r="U36" s="3">
        <v>2172315</v>
      </c>
      <c r="V36" s="3">
        <v>201582</v>
      </c>
      <c r="W36" s="3">
        <v>0</v>
      </c>
      <c r="X36" s="3">
        <v>0</v>
      </c>
      <c r="Y36" s="3">
        <v>0</v>
      </c>
      <c r="Z36" s="3">
        <v>0</v>
      </c>
      <c r="AA36" s="3">
        <v>10374783.890000001</v>
      </c>
    </row>
    <row r="37" spans="1:27" ht="20.399999999999999" x14ac:dyDescent="0.25">
      <c r="A37" s="2" t="s">
        <v>64</v>
      </c>
      <c r="B37" s="90" t="s">
        <v>1217</v>
      </c>
      <c r="C37" s="2" t="s">
        <v>165</v>
      </c>
      <c r="D37" s="2" t="s">
        <v>166</v>
      </c>
      <c r="E37" s="2" t="s">
        <v>205</v>
      </c>
      <c r="F37" s="2" t="s">
        <v>206</v>
      </c>
      <c r="G37" s="2" t="s">
        <v>205</v>
      </c>
      <c r="H37" s="2" t="s">
        <v>30</v>
      </c>
      <c r="I37" s="2" t="s">
        <v>40</v>
      </c>
      <c r="J37" s="2" t="s">
        <v>70</v>
      </c>
      <c r="K37" s="2" t="s">
        <v>33</v>
      </c>
      <c r="L37" s="2" t="s">
        <v>34</v>
      </c>
      <c r="M37" s="3">
        <v>0</v>
      </c>
      <c r="N37" s="3"/>
      <c r="O37" s="3">
        <v>378516</v>
      </c>
      <c r="P37" s="3">
        <v>1243903</v>
      </c>
      <c r="Q37" s="3">
        <v>608325</v>
      </c>
      <c r="R37" s="3">
        <v>3874254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6104998</v>
      </c>
    </row>
    <row r="38" spans="1:27" ht="20.399999999999999" x14ac:dyDescent="0.25">
      <c r="A38" s="2" t="s">
        <v>64</v>
      </c>
      <c r="B38" s="90" t="s">
        <v>1217</v>
      </c>
      <c r="C38" s="2" t="s">
        <v>165</v>
      </c>
      <c r="D38" s="2" t="s">
        <v>166</v>
      </c>
      <c r="E38" s="2" t="s">
        <v>203</v>
      </c>
      <c r="F38" s="2" t="s">
        <v>204</v>
      </c>
      <c r="G38" s="2" t="s">
        <v>203</v>
      </c>
      <c r="H38" s="2" t="s">
        <v>30</v>
      </c>
      <c r="I38" s="2" t="s">
        <v>106</v>
      </c>
      <c r="J38" s="2" t="s">
        <v>107</v>
      </c>
      <c r="K38" s="2" t="s">
        <v>49</v>
      </c>
      <c r="L38" s="2" t="s">
        <v>34</v>
      </c>
      <c r="M38" s="3">
        <v>0</v>
      </c>
      <c r="N38" s="3"/>
      <c r="O38" s="3">
        <v>0</v>
      </c>
      <c r="P38" s="3">
        <v>0</v>
      </c>
      <c r="Q38" s="3">
        <v>132345</v>
      </c>
      <c r="R38" s="3">
        <v>69655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202000</v>
      </c>
    </row>
    <row r="39" spans="1:27" ht="20.399999999999999" x14ac:dyDescent="0.25">
      <c r="A39" s="2" t="s">
        <v>64</v>
      </c>
      <c r="B39" s="90" t="s">
        <v>1217</v>
      </c>
      <c r="C39" s="2" t="s">
        <v>165</v>
      </c>
      <c r="D39" s="2" t="s">
        <v>166</v>
      </c>
      <c r="E39" s="2" t="s">
        <v>170</v>
      </c>
      <c r="F39" s="2" t="s">
        <v>171</v>
      </c>
      <c r="G39" s="2" t="s">
        <v>172</v>
      </c>
      <c r="H39" s="2" t="s">
        <v>30</v>
      </c>
      <c r="I39" s="2" t="s">
        <v>48</v>
      </c>
      <c r="J39" s="2" t="s">
        <v>70</v>
      </c>
      <c r="K39" s="2" t="s">
        <v>49</v>
      </c>
      <c r="L39" s="2" t="s">
        <v>34</v>
      </c>
      <c r="M39" s="3">
        <v>34360.36</v>
      </c>
      <c r="N39" s="3"/>
      <c r="O39" s="3">
        <v>73624</v>
      </c>
      <c r="P39" s="3">
        <v>380063</v>
      </c>
      <c r="Q39" s="3">
        <v>357269</v>
      </c>
      <c r="R39" s="3">
        <v>5762695</v>
      </c>
      <c r="S39" s="3">
        <v>86551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6694562.3600000003</v>
      </c>
    </row>
    <row r="40" spans="1:27" ht="20.399999999999999" x14ac:dyDescent="0.25">
      <c r="A40" s="2" t="s">
        <v>64</v>
      </c>
      <c r="B40" s="90" t="s">
        <v>1217</v>
      </c>
      <c r="C40" s="2" t="s">
        <v>165</v>
      </c>
      <c r="D40" s="2" t="s">
        <v>166</v>
      </c>
      <c r="E40" s="2" t="s">
        <v>186</v>
      </c>
      <c r="F40" s="2" t="s">
        <v>187</v>
      </c>
      <c r="G40" s="2" t="s">
        <v>188</v>
      </c>
      <c r="H40" s="2" t="s">
        <v>30</v>
      </c>
      <c r="I40" s="2" t="s">
        <v>48</v>
      </c>
      <c r="J40" s="2" t="s">
        <v>70</v>
      </c>
      <c r="K40" s="2" t="s">
        <v>49</v>
      </c>
      <c r="L40" s="2" t="s">
        <v>42</v>
      </c>
      <c r="M40" s="3">
        <v>0</v>
      </c>
      <c r="N40" s="3"/>
      <c r="O40" s="3">
        <v>74662.94</v>
      </c>
      <c r="P40" s="3">
        <v>767273</v>
      </c>
      <c r="Q40" s="3">
        <v>161703</v>
      </c>
      <c r="R40" s="3">
        <v>2083211</v>
      </c>
      <c r="S40" s="3">
        <v>2767440</v>
      </c>
      <c r="T40" s="3">
        <v>217647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6071936.9400000004</v>
      </c>
    </row>
    <row r="41" spans="1:27" ht="20.399999999999999" x14ac:dyDescent="0.25">
      <c r="A41" s="2" t="s">
        <v>64</v>
      </c>
      <c r="B41" s="90" t="s">
        <v>1217</v>
      </c>
      <c r="C41" s="2" t="s">
        <v>165</v>
      </c>
      <c r="D41" s="2" t="s">
        <v>166</v>
      </c>
      <c r="E41" s="2" t="s">
        <v>192</v>
      </c>
      <c r="F41" s="2" t="s">
        <v>193</v>
      </c>
      <c r="G41" s="2" t="s">
        <v>194</v>
      </c>
      <c r="H41" s="2" t="s">
        <v>30</v>
      </c>
      <c r="I41" s="2" t="s">
        <v>48</v>
      </c>
      <c r="J41" s="2" t="s">
        <v>70</v>
      </c>
      <c r="K41" s="2" t="s">
        <v>49</v>
      </c>
      <c r="L41" s="2" t="s">
        <v>34</v>
      </c>
      <c r="M41" s="3">
        <v>0</v>
      </c>
      <c r="N41" s="3"/>
      <c r="O41" s="3">
        <v>398650.26</v>
      </c>
      <c r="P41" s="3">
        <v>623235</v>
      </c>
      <c r="Q41" s="3">
        <v>3887994</v>
      </c>
      <c r="R41" s="3">
        <v>1546592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6456471.2599999998</v>
      </c>
    </row>
    <row r="42" spans="1:27" ht="20.399999999999999" x14ac:dyDescent="0.25">
      <c r="A42" s="2" t="s">
        <v>64</v>
      </c>
      <c r="B42" s="90" t="s">
        <v>1217</v>
      </c>
      <c r="C42" s="2" t="s">
        <v>165</v>
      </c>
      <c r="D42" s="2" t="s">
        <v>166</v>
      </c>
      <c r="E42" s="2" t="s">
        <v>183</v>
      </c>
      <c r="F42" s="2" t="s">
        <v>184</v>
      </c>
      <c r="G42" s="2" t="s">
        <v>185</v>
      </c>
      <c r="H42" s="2" t="s">
        <v>30</v>
      </c>
      <c r="I42" s="2" t="s">
        <v>40</v>
      </c>
      <c r="J42" s="2" t="s">
        <v>70</v>
      </c>
      <c r="K42" s="2" t="s">
        <v>33</v>
      </c>
      <c r="L42" s="2" t="s">
        <v>34</v>
      </c>
      <c r="M42" s="3">
        <v>0</v>
      </c>
      <c r="N42" s="3"/>
      <c r="O42" s="3">
        <v>22873.42</v>
      </c>
      <c r="P42" s="3">
        <v>44547</v>
      </c>
      <c r="Q42" s="3">
        <v>22452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89872.42</v>
      </c>
    </row>
    <row r="43" spans="1:27" ht="20.399999999999999" x14ac:dyDescent="0.25">
      <c r="A43" s="2" t="s">
        <v>64</v>
      </c>
      <c r="B43" s="90" t="s">
        <v>1217</v>
      </c>
      <c r="C43" s="2" t="s">
        <v>165</v>
      </c>
      <c r="D43" s="2" t="s">
        <v>166</v>
      </c>
      <c r="E43" s="2" t="s">
        <v>198</v>
      </c>
      <c r="F43" s="2" t="s">
        <v>199</v>
      </c>
      <c r="G43" s="2" t="s">
        <v>200</v>
      </c>
      <c r="H43" s="2" t="s">
        <v>30</v>
      </c>
      <c r="I43" s="2" t="s">
        <v>40</v>
      </c>
      <c r="J43" s="2" t="s">
        <v>70</v>
      </c>
      <c r="K43" s="2" t="s">
        <v>33</v>
      </c>
      <c r="L43" s="2" t="s">
        <v>34</v>
      </c>
      <c r="M43" s="3">
        <v>0</v>
      </c>
      <c r="N43" s="3"/>
      <c r="O43" s="3">
        <v>2715.88</v>
      </c>
      <c r="P43" s="3">
        <v>14698</v>
      </c>
      <c r="Q43" s="3">
        <v>100029</v>
      </c>
      <c r="R43" s="3">
        <v>89173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206615.88</v>
      </c>
    </row>
    <row r="44" spans="1:27" ht="20.399999999999999" x14ac:dyDescent="0.25">
      <c r="A44" s="2" t="s">
        <v>64</v>
      </c>
      <c r="B44" s="90" t="s">
        <v>1217</v>
      </c>
      <c r="C44" s="2" t="s">
        <v>165</v>
      </c>
      <c r="D44" s="2" t="s">
        <v>166</v>
      </c>
      <c r="E44" s="2" t="s">
        <v>195</v>
      </c>
      <c r="F44" s="2" t="s">
        <v>196</v>
      </c>
      <c r="G44" s="2" t="s">
        <v>197</v>
      </c>
      <c r="H44" s="2" t="s">
        <v>30</v>
      </c>
      <c r="I44" s="2" t="s">
        <v>48</v>
      </c>
      <c r="J44" s="2" t="s">
        <v>70</v>
      </c>
      <c r="K44" s="2" t="s">
        <v>49</v>
      </c>
      <c r="L44" s="2" t="s">
        <v>34</v>
      </c>
      <c r="M44" s="3">
        <v>0</v>
      </c>
      <c r="N44" s="3"/>
      <c r="O44" s="3">
        <v>4452.63</v>
      </c>
      <c r="P44" s="3">
        <v>0</v>
      </c>
      <c r="Q44" s="3">
        <v>0</v>
      </c>
      <c r="R44" s="3">
        <v>99101</v>
      </c>
      <c r="S44" s="3">
        <v>609449</v>
      </c>
      <c r="T44" s="3">
        <v>41451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754453.63</v>
      </c>
    </row>
    <row r="45" spans="1:27" ht="20.399999999999999" x14ac:dyDescent="0.25">
      <c r="A45" s="2" t="s">
        <v>64</v>
      </c>
      <c r="B45" s="90" t="s">
        <v>1217</v>
      </c>
      <c r="C45" s="2" t="s">
        <v>165</v>
      </c>
      <c r="D45" s="2" t="s">
        <v>166</v>
      </c>
      <c r="E45" s="2" t="s">
        <v>209</v>
      </c>
      <c r="F45" s="2" t="s">
        <v>210</v>
      </c>
      <c r="G45" s="2" t="s">
        <v>209</v>
      </c>
      <c r="H45" s="2" t="s">
        <v>30</v>
      </c>
      <c r="I45" s="2" t="s">
        <v>139</v>
      </c>
      <c r="J45" s="2" t="s">
        <v>70</v>
      </c>
      <c r="K45" s="2" t="s">
        <v>33</v>
      </c>
      <c r="L45" s="2" t="s">
        <v>34</v>
      </c>
      <c r="M45" s="3">
        <v>0</v>
      </c>
      <c r="N45" s="3"/>
      <c r="O45" s="3">
        <v>0</v>
      </c>
      <c r="P45" s="3">
        <v>251023</v>
      </c>
      <c r="Q45" s="3">
        <v>733678</v>
      </c>
      <c r="R45" s="3">
        <v>2773513</v>
      </c>
      <c r="S45" s="3">
        <v>396287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4154501</v>
      </c>
    </row>
    <row r="46" spans="1:27" x14ac:dyDescent="0.25">
      <c r="A46" s="2" t="s">
        <v>64</v>
      </c>
      <c r="B46" s="90" t="s">
        <v>1217</v>
      </c>
      <c r="C46" s="2" t="s">
        <v>213</v>
      </c>
      <c r="D46" s="2" t="s">
        <v>214</v>
      </c>
      <c r="E46" s="2" t="s">
        <v>228</v>
      </c>
      <c r="F46" s="2" t="s">
        <v>229</v>
      </c>
      <c r="G46" s="2" t="s">
        <v>228</v>
      </c>
      <c r="H46" s="2" t="s">
        <v>30</v>
      </c>
      <c r="I46" s="2" t="s">
        <v>48</v>
      </c>
      <c r="J46" s="2" t="s">
        <v>70</v>
      </c>
      <c r="K46" s="2" t="s">
        <v>49</v>
      </c>
      <c r="L46" s="2" t="s">
        <v>34</v>
      </c>
      <c r="M46" s="3">
        <v>0</v>
      </c>
      <c r="N46" s="3"/>
      <c r="O46" s="3">
        <v>0</v>
      </c>
      <c r="P46" s="3">
        <v>60001</v>
      </c>
      <c r="Q46" s="3">
        <v>1650000</v>
      </c>
      <c r="R46" s="3">
        <v>4154764</v>
      </c>
      <c r="S46" s="3">
        <v>3445894</v>
      </c>
      <c r="T46" s="3">
        <v>2373311</v>
      </c>
      <c r="U46" s="3">
        <v>3067706</v>
      </c>
      <c r="V46" s="3">
        <v>8704594</v>
      </c>
      <c r="W46" s="3">
        <v>18263152</v>
      </c>
      <c r="X46" s="3">
        <v>19353251</v>
      </c>
      <c r="Y46" s="3">
        <v>14437318</v>
      </c>
      <c r="Z46" s="3">
        <v>0</v>
      </c>
      <c r="AA46" s="3">
        <v>75509991</v>
      </c>
    </row>
    <row r="47" spans="1:27" x14ac:dyDescent="0.25">
      <c r="A47" s="2" t="s">
        <v>64</v>
      </c>
      <c r="B47" s="90" t="s">
        <v>1217</v>
      </c>
      <c r="C47" s="2" t="s">
        <v>213</v>
      </c>
      <c r="D47" s="2" t="s">
        <v>214</v>
      </c>
      <c r="E47" s="2" t="s">
        <v>226</v>
      </c>
      <c r="F47" s="2" t="s">
        <v>227</v>
      </c>
      <c r="G47" s="2" t="s">
        <v>226</v>
      </c>
      <c r="H47" s="2" t="s">
        <v>30</v>
      </c>
      <c r="I47" s="2" t="s">
        <v>48</v>
      </c>
      <c r="J47" s="2" t="s">
        <v>70</v>
      </c>
      <c r="K47" s="2" t="s">
        <v>49</v>
      </c>
      <c r="L47" s="2" t="s">
        <v>34</v>
      </c>
      <c r="M47" s="3">
        <v>0</v>
      </c>
      <c r="N47" s="3"/>
      <c r="O47" s="3">
        <v>0</v>
      </c>
      <c r="P47" s="3">
        <v>60001</v>
      </c>
      <c r="Q47" s="3">
        <v>140001</v>
      </c>
      <c r="R47" s="3">
        <v>331503</v>
      </c>
      <c r="S47" s="3">
        <v>346466</v>
      </c>
      <c r="T47" s="3">
        <v>490054</v>
      </c>
      <c r="U47" s="3">
        <v>872483</v>
      </c>
      <c r="V47" s="3">
        <v>1711081</v>
      </c>
      <c r="W47" s="3">
        <v>1750895</v>
      </c>
      <c r="X47" s="3">
        <v>943593</v>
      </c>
      <c r="Y47" s="3">
        <v>358925</v>
      </c>
      <c r="Z47" s="3">
        <v>0</v>
      </c>
      <c r="AA47" s="3">
        <v>7005002</v>
      </c>
    </row>
    <row r="48" spans="1:27" x14ac:dyDescent="0.25">
      <c r="A48" s="2" t="s">
        <v>64</v>
      </c>
      <c r="B48" s="90" t="s">
        <v>1217</v>
      </c>
      <c r="C48" s="2" t="s">
        <v>213</v>
      </c>
      <c r="D48" s="2" t="s">
        <v>214</v>
      </c>
      <c r="E48" s="2" t="s">
        <v>236</v>
      </c>
      <c r="F48" s="2" t="s">
        <v>237</v>
      </c>
      <c r="G48" s="2" t="s">
        <v>236</v>
      </c>
      <c r="H48" s="2" t="s">
        <v>30</v>
      </c>
      <c r="I48" s="2" t="s">
        <v>48</v>
      </c>
      <c r="J48" s="2" t="s">
        <v>70</v>
      </c>
      <c r="K48" s="2" t="s">
        <v>49</v>
      </c>
      <c r="L48" s="2" t="s">
        <v>34</v>
      </c>
      <c r="M48" s="3">
        <v>0</v>
      </c>
      <c r="N48" s="3"/>
      <c r="O48" s="3">
        <v>0</v>
      </c>
      <c r="P48" s="3">
        <v>60001</v>
      </c>
      <c r="Q48" s="3">
        <v>900000</v>
      </c>
      <c r="R48" s="3">
        <v>1929789</v>
      </c>
      <c r="S48" s="3">
        <v>1835112</v>
      </c>
      <c r="T48" s="3">
        <v>2480919</v>
      </c>
      <c r="U48" s="3">
        <v>5109985</v>
      </c>
      <c r="V48" s="3">
        <v>10129195</v>
      </c>
      <c r="W48" s="3">
        <v>10368628</v>
      </c>
      <c r="X48" s="3">
        <v>5525371</v>
      </c>
      <c r="Y48" s="3">
        <v>2021006</v>
      </c>
      <c r="Z48" s="3">
        <v>0</v>
      </c>
      <c r="AA48" s="3">
        <v>40360006</v>
      </c>
    </row>
    <row r="49" spans="1:27" x14ac:dyDescent="0.25">
      <c r="A49" s="2" t="s">
        <v>64</v>
      </c>
      <c r="B49" s="90" t="s">
        <v>1217</v>
      </c>
      <c r="C49" s="2" t="s">
        <v>213</v>
      </c>
      <c r="D49" s="2" t="s">
        <v>214</v>
      </c>
      <c r="E49" s="2" t="s">
        <v>215</v>
      </c>
      <c r="F49" s="2" t="s">
        <v>216</v>
      </c>
      <c r="G49" s="2" t="s">
        <v>217</v>
      </c>
      <c r="H49" s="2" t="s">
        <v>30</v>
      </c>
      <c r="I49" s="2" t="s">
        <v>48</v>
      </c>
      <c r="J49" s="2" t="s">
        <v>70</v>
      </c>
      <c r="K49" s="2" t="s">
        <v>49</v>
      </c>
      <c r="L49" s="2" t="s">
        <v>34</v>
      </c>
      <c r="M49" s="3">
        <v>567421.86</v>
      </c>
      <c r="N49" s="3"/>
      <c r="O49" s="3">
        <v>-37004.71</v>
      </c>
      <c r="P49" s="3">
        <v>103741</v>
      </c>
      <c r="Q49" s="3">
        <v>52414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686572.15</v>
      </c>
    </row>
    <row r="50" spans="1:27" ht="20.399999999999999" x14ac:dyDescent="0.25">
      <c r="A50" s="2" t="s">
        <v>64</v>
      </c>
      <c r="B50" s="90" t="s">
        <v>1217</v>
      </c>
      <c r="C50" s="2" t="s">
        <v>213</v>
      </c>
      <c r="D50" s="2" t="s">
        <v>214</v>
      </c>
      <c r="E50" s="2" t="s">
        <v>218</v>
      </c>
      <c r="F50" s="2" t="s">
        <v>219</v>
      </c>
      <c r="G50" s="2" t="s">
        <v>218</v>
      </c>
      <c r="H50" s="2" t="s">
        <v>30</v>
      </c>
      <c r="I50" s="2" t="s">
        <v>40</v>
      </c>
      <c r="J50" s="2" t="s">
        <v>70</v>
      </c>
      <c r="K50" s="2" t="s">
        <v>33</v>
      </c>
      <c r="L50" s="2" t="s">
        <v>34</v>
      </c>
      <c r="M50" s="3">
        <v>0</v>
      </c>
      <c r="N50" s="3"/>
      <c r="O50" s="3">
        <v>659574</v>
      </c>
      <c r="P50" s="3">
        <v>660232</v>
      </c>
      <c r="Q50" s="3">
        <v>2443437</v>
      </c>
      <c r="R50" s="3">
        <v>6272659</v>
      </c>
      <c r="S50" s="3">
        <v>2440534</v>
      </c>
      <c r="T50" s="3">
        <v>126063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12602499</v>
      </c>
    </row>
    <row r="51" spans="1:27" ht="20.399999999999999" x14ac:dyDescent="0.25">
      <c r="A51" s="2" t="s">
        <v>64</v>
      </c>
      <c r="B51" s="90" t="s">
        <v>1217</v>
      </c>
      <c r="C51" s="2" t="s">
        <v>213</v>
      </c>
      <c r="D51" s="2" t="s">
        <v>214</v>
      </c>
      <c r="E51" s="2" t="s">
        <v>220</v>
      </c>
      <c r="F51" s="2" t="s">
        <v>221</v>
      </c>
      <c r="G51" s="2" t="s">
        <v>220</v>
      </c>
      <c r="H51" s="2" t="s">
        <v>30</v>
      </c>
      <c r="I51" s="2" t="s">
        <v>48</v>
      </c>
      <c r="J51" s="2" t="s">
        <v>70</v>
      </c>
      <c r="K51" s="2" t="s">
        <v>49</v>
      </c>
      <c r="L51" s="2" t="s">
        <v>34</v>
      </c>
      <c r="M51" s="3">
        <v>0</v>
      </c>
      <c r="N51" s="3"/>
      <c r="O51" s="3">
        <v>0</v>
      </c>
      <c r="P51" s="3">
        <v>60001</v>
      </c>
      <c r="Q51" s="3">
        <v>139999</v>
      </c>
      <c r="R51" s="3">
        <v>335232</v>
      </c>
      <c r="S51" s="3">
        <v>339736</v>
      </c>
      <c r="T51" s="3">
        <v>421529</v>
      </c>
      <c r="U51" s="3">
        <v>662172</v>
      </c>
      <c r="V51" s="3">
        <v>1300170</v>
      </c>
      <c r="W51" s="3">
        <v>1330430</v>
      </c>
      <c r="X51" s="3">
        <v>716880</v>
      </c>
      <c r="Y51" s="3">
        <v>273848</v>
      </c>
      <c r="Z51" s="3">
        <v>0</v>
      </c>
      <c r="AA51" s="3">
        <v>5579997</v>
      </c>
    </row>
    <row r="52" spans="1:27" x14ac:dyDescent="0.25">
      <c r="A52" s="2" t="s">
        <v>64</v>
      </c>
      <c r="B52" s="90" t="s">
        <v>1217</v>
      </c>
      <c r="C52" s="2" t="s">
        <v>213</v>
      </c>
      <c r="D52" s="2" t="s">
        <v>214</v>
      </c>
      <c r="E52" s="2" t="s">
        <v>230</v>
      </c>
      <c r="F52" s="2" t="s">
        <v>231</v>
      </c>
      <c r="G52" s="2" t="s">
        <v>230</v>
      </c>
      <c r="H52" s="2" t="s">
        <v>30</v>
      </c>
      <c r="I52" s="2" t="s">
        <v>48</v>
      </c>
      <c r="J52" s="2" t="s">
        <v>70</v>
      </c>
      <c r="K52" s="2" t="s">
        <v>49</v>
      </c>
      <c r="L52" s="2" t="s">
        <v>34</v>
      </c>
      <c r="M52" s="3">
        <v>0</v>
      </c>
      <c r="N52" s="3"/>
      <c r="O52" s="3">
        <v>0</v>
      </c>
      <c r="P52" s="3">
        <v>60001</v>
      </c>
      <c r="Q52" s="3">
        <v>140001</v>
      </c>
      <c r="R52" s="3">
        <v>298442</v>
      </c>
      <c r="S52" s="3">
        <v>291588</v>
      </c>
      <c r="T52" s="3">
        <v>350788</v>
      </c>
      <c r="U52" s="3">
        <v>524573</v>
      </c>
      <c r="V52" s="3">
        <v>1028840</v>
      </c>
      <c r="W52" s="3">
        <v>1052718</v>
      </c>
      <c r="X52" s="3">
        <v>568331</v>
      </c>
      <c r="Y52" s="3">
        <v>219721</v>
      </c>
      <c r="Z52" s="3">
        <v>0</v>
      </c>
      <c r="AA52" s="3">
        <v>4535003</v>
      </c>
    </row>
    <row r="53" spans="1:27" ht="20.399999999999999" x14ac:dyDescent="0.25">
      <c r="A53" s="2" t="s">
        <v>64</v>
      </c>
      <c r="B53" s="90" t="s">
        <v>1217</v>
      </c>
      <c r="C53" s="2" t="s">
        <v>213</v>
      </c>
      <c r="D53" s="2" t="s">
        <v>214</v>
      </c>
      <c r="E53" s="2" t="s">
        <v>222</v>
      </c>
      <c r="F53" s="2" t="s">
        <v>223</v>
      </c>
      <c r="G53" s="2" t="s">
        <v>222</v>
      </c>
      <c r="H53" s="2" t="s">
        <v>30</v>
      </c>
      <c r="I53" s="2" t="s">
        <v>48</v>
      </c>
      <c r="J53" s="2" t="s">
        <v>70</v>
      </c>
      <c r="K53" s="2" t="s">
        <v>49</v>
      </c>
      <c r="L53" s="2" t="s">
        <v>34</v>
      </c>
      <c r="M53" s="3">
        <v>0</v>
      </c>
      <c r="N53" s="3"/>
      <c r="O53" s="3">
        <v>0</v>
      </c>
      <c r="P53" s="3">
        <v>0</v>
      </c>
      <c r="Q53" s="3">
        <v>116379</v>
      </c>
      <c r="R53" s="3">
        <v>608370</v>
      </c>
      <c r="S53" s="3">
        <v>2915831</v>
      </c>
      <c r="T53" s="3">
        <v>821492</v>
      </c>
      <c r="U53" s="3">
        <v>7927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4469999</v>
      </c>
    </row>
    <row r="54" spans="1:27" x14ac:dyDescent="0.25">
      <c r="A54" s="2" t="s">
        <v>64</v>
      </c>
      <c r="B54" s="90" t="s">
        <v>1217</v>
      </c>
      <c r="C54" s="2" t="s">
        <v>213</v>
      </c>
      <c r="D54" s="2" t="s">
        <v>214</v>
      </c>
      <c r="E54" s="2" t="s">
        <v>234</v>
      </c>
      <c r="F54" s="2" t="s">
        <v>235</v>
      </c>
      <c r="G54" s="2" t="s">
        <v>234</v>
      </c>
      <c r="H54" s="2" t="s">
        <v>30</v>
      </c>
      <c r="I54" s="2" t="s">
        <v>48</v>
      </c>
      <c r="J54" s="2" t="s">
        <v>70</v>
      </c>
      <c r="K54" s="2" t="s">
        <v>49</v>
      </c>
      <c r="L54" s="2" t="s">
        <v>42</v>
      </c>
      <c r="M54" s="3">
        <v>0</v>
      </c>
      <c r="N54" s="3"/>
      <c r="O54" s="3">
        <v>0</v>
      </c>
      <c r="P54" s="3">
        <v>55522</v>
      </c>
      <c r="Q54" s="3">
        <v>311048</v>
      </c>
      <c r="R54" s="3">
        <v>821927</v>
      </c>
      <c r="S54" s="3">
        <v>424095</v>
      </c>
      <c r="T54" s="3">
        <v>889768</v>
      </c>
      <c r="U54" s="3">
        <v>1334465</v>
      </c>
      <c r="V54" s="3">
        <v>3871995</v>
      </c>
      <c r="W54" s="3">
        <v>4740849</v>
      </c>
      <c r="X54" s="3">
        <v>1799105</v>
      </c>
      <c r="Y54" s="3">
        <v>221224</v>
      </c>
      <c r="Z54" s="3">
        <v>0</v>
      </c>
      <c r="AA54" s="3">
        <v>14469998</v>
      </c>
    </row>
    <row r="55" spans="1:27" x14ac:dyDescent="0.25">
      <c r="A55" s="2" t="s">
        <v>64</v>
      </c>
      <c r="B55" s="90" t="s">
        <v>1217</v>
      </c>
      <c r="C55" s="2" t="s">
        <v>213</v>
      </c>
      <c r="D55" s="2" t="s">
        <v>214</v>
      </c>
      <c r="E55" s="2" t="s">
        <v>232</v>
      </c>
      <c r="F55" s="2" t="s">
        <v>233</v>
      </c>
      <c r="G55" s="2" t="s">
        <v>232</v>
      </c>
      <c r="H55" s="2" t="s">
        <v>30</v>
      </c>
      <c r="I55" s="2" t="s">
        <v>48</v>
      </c>
      <c r="J55" s="2" t="s">
        <v>70</v>
      </c>
      <c r="K55" s="2" t="s">
        <v>49</v>
      </c>
      <c r="L55" s="2" t="s">
        <v>42</v>
      </c>
      <c r="M55" s="3">
        <v>0</v>
      </c>
      <c r="N55" s="3"/>
      <c r="O55" s="3">
        <v>0</v>
      </c>
      <c r="P55" s="3">
        <v>60001</v>
      </c>
      <c r="Q55" s="3">
        <v>137482</v>
      </c>
      <c r="R55" s="3">
        <v>296522</v>
      </c>
      <c r="S55" s="3">
        <v>291330</v>
      </c>
      <c r="T55" s="3">
        <v>350480</v>
      </c>
      <c r="U55" s="3">
        <v>524573</v>
      </c>
      <c r="V55" s="3">
        <v>1028840</v>
      </c>
      <c r="W55" s="3">
        <v>1052718</v>
      </c>
      <c r="X55" s="3">
        <v>568331</v>
      </c>
      <c r="Y55" s="3">
        <v>219721</v>
      </c>
      <c r="Z55" s="3">
        <v>0</v>
      </c>
      <c r="AA55" s="3">
        <v>4529998</v>
      </c>
    </row>
    <row r="56" spans="1:27" x14ac:dyDescent="0.25">
      <c r="A56" s="2" t="s">
        <v>64</v>
      </c>
      <c r="B56" s="90" t="s">
        <v>1217</v>
      </c>
      <c r="C56" s="2" t="s">
        <v>213</v>
      </c>
      <c r="D56" s="2" t="s">
        <v>214</v>
      </c>
      <c r="E56" s="2" t="s">
        <v>224</v>
      </c>
      <c r="F56" s="2" t="s">
        <v>225</v>
      </c>
      <c r="G56" s="2" t="s">
        <v>224</v>
      </c>
      <c r="H56" s="2" t="s">
        <v>30</v>
      </c>
      <c r="I56" s="2" t="s">
        <v>48</v>
      </c>
      <c r="J56" s="2" t="s">
        <v>70</v>
      </c>
      <c r="K56" s="2" t="s">
        <v>49</v>
      </c>
      <c r="L56" s="2" t="s">
        <v>34</v>
      </c>
      <c r="M56" s="3">
        <v>0</v>
      </c>
      <c r="N56" s="3"/>
      <c r="O56" s="3">
        <v>140000</v>
      </c>
      <c r="P56" s="3">
        <v>739882</v>
      </c>
      <c r="Q56" s="3">
        <v>4999259</v>
      </c>
      <c r="R56" s="3">
        <v>1175858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7054999</v>
      </c>
    </row>
    <row r="57" spans="1:27" x14ac:dyDescent="0.25">
      <c r="A57" s="2" t="s">
        <v>64</v>
      </c>
      <c r="B57" s="90" t="s">
        <v>1217</v>
      </c>
      <c r="C57" s="2" t="s">
        <v>1202</v>
      </c>
      <c r="D57" s="2" t="s">
        <v>1203</v>
      </c>
      <c r="E57" s="2" t="s">
        <v>1204</v>
      </c>
      <c r="F57" s="2" t="s">
        <v>1205</v>
      </c>
      <c r="G57" s="2" t="s">
        <v>1206</v>
      </c>
      <c r="H57" s="2" t="s">
        <v>30</v>
      </c>
      <c r="I57" s="2" t="s">
        <v>48</v>
      </c>
      <c r="J57" s="2" t="s">
        <v>70</v>
      </c>
      <c r="K57" s="2" t="s">
        <v>33</v>
      </c>
      <c r="L57" s="2" t="s">
        <v>34</v>
      </c>
      <c r="M57" s="3">
        <v>431661.26</v>
      </c>
      <c r="N57" s="3"/>
      <c r="O57" s="3">
        <v>64086.97</v>
      </c>
      <c r="P57" s="3">
        <v>58071</v>
      </c>
      <c r="Q57" s="3">
        <v>4940795</v>
      </c>
      <c r="R57" s="3">
        <v>7401136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12895750.23</v>
      </c>
    </row>
    <row r="58" spans="1:27" ht="20.399999999999999" x14ac:dyDescent="0.25">
      <c r="A58" s="2" t="s">
        <v>435</v>
      </c>
      <c r="B58" s="90" t="s">
        <v>1215</v>
      </c>
      <c r="C58" s="2" t="s">
        <v>436</v>
      </c>
      <c r="D58" s="2" t="s">
        <v>437</v>
      </c>
      <c r="E58" s="2" t="s">
        <v>441</v>
      </c>
      <c r="F58" s="2" t="s">
        <v>442</v>
      </c>
      <c r="G58" s="2" t="s">
        <v>443</v>
      </c>
      <c r="H58" s="2" t="s">
        <v>30</v>
      </c>
      <c r="I58" s="2" t="s">
        <v>444</v>
      </c>
      <c r="J58" s="2" t="s">
        <v>41</v>
      </c>
      <c r="K58" s="2" t="s">
        <v>49</v>
      </c>
      <c r="L58" s="2" t="s">
        <v>34</v>
      </c>
      <c r="M58" s="3">
        <v>482115.72</v>
      </c>
      <c r="N58" s="3"/>
      <c r="O58" s="3">
        <v>378930.35</v>
      </c>
      <c r="P58" s="3">
        <v>0</v>
      </c>
      <c r="Q58" s="3">
        <v>0</v>
      </c>
      <c r="R58" s="3">
        <v>1212594</v>
      </c>
      <c r="S58" s="3">
        <v>507877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2581517.0699999998</v>
      </c>
    </row>
    <row r="59" spans="1:27" ht="20.399999999999999" x14ac:dyDescent="0.25">
      <c r="A59" s="2" t="s">
        <v>435</v>
      </c>
      <c r="B59" s="90" t="s">
        <v>1215</v>
      </c>
      <c r="C59" s="2" t="s">
        <v>436</v>
      </c>
      <c r="D59" s="2" t="s">
        <v>437</v>
      </c>
      <c r="E59" s="2" t="s">
        <v>451</v>
      </c>
      <c r="F59" s="2" t="s">
        <v>452</v>
      </c>
      <c r="G59" s="2" t="s">
        <v>453</v>
      </c>
      <c r="H59" s="2" t="s">
        <v>30</v>
      </c>
      <c r="I59" s="2" t="s">
        <v>48</v>
      </c>
      <c r="J59" s="2" t="s">
        <v>41</v>
      </c>
      <c r="K59" s="2" t="s">
        <v>49</v>
      </c>
      <c r="L59" s="2" t="s">
        <v>34</v>
      </c>
      <c r="M59" s="3">
        <v>2142802.87</v>
      </c>
      <c r="N59" s="3"/>
      <c r="O59" s="3">
        <v>1335674.23</v>
      </c>
      <c r="P59" s="3">
        <v>629119</v>
      </c>
      <c r="Q59" s="3">
        <v>2250237</v>
      </c>
      <c r="R59" s="3">
        <v>27759762</v>
      </c>
      <c r="S59" s="3">
        <v>150000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34267595.100000001</v>
      </c>
    </row>
    <row r="60" spans="1:27" ht="20.399999999999999" x14ac:dyDescent="0.25">
      <c r="A60" s="2" t="s">
        <v>435</v>
      </c>
      <c r="B60" s="90" t="s">
        <v>1215</v>
      </c>
      <c r="C60" s="2" t="s">
        <v>436</v>
      </c>
      <c r="D60" s="2" t="s">
        <v>437</v>
      </c>
      <c r="E60" s="2" t="s">
        <v>448</v>
      </c>
      <c r="F60" s="2" t="s">
        <v>449</v>
      </c>
      <c r="G60" s="2" t="s">
        <v>450</v>
      </c>
      <c r="H60" s="2" t="s">
        <v>30</v>
      </c>
      <c r="I60" s="2" t="s">
        <v>89</v>
      </c>
      <c r="J60" s="2" t="s">
        <v>41</v>
      </c>
      <c r="K60" s="2" t="s">
        <v>33</v>
      </c>
      <c r="L60" s="2" t="s">
        <v>34</v>
      </c>
      <c r="M60" s="3">
        <v>1028146.31</v>
      </c>
      <c r="N60" s="3"/>
      <c r="O60" s="3">
        <v>113762.4</v>
      </c>
      <c r="P60" s="3">
        <v>6602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1148510.71</v>
      </c>
    </row>
    <row r="61" spans="1:27" ht="20.399999999999999" x14ac:dyDescent="0.25">
      <c r="A61" s="2" t="s">
        <v>435</v>
      </c>
      <c r="B61" s="90" t="s">
        <v>1215</v>
      </c>
      <c r="C61" s="2" t="s">
        <v>436</v>
      </c>
      <c r="D61" s="2" t="s">
        <v>437</v>
      </c>
      <c r="E61" s="2" t="s">
        <v>438</v>
      </c>
      <c r="F61" s="2" t="s">
        <v>439</v>
      </c>
      <c r="G61" s="2" t="s">
        <v>440</v>
      </c>
      <c r="H61" s="2" t="s">
        <v>30</v>
      </c>
      <c r="I61" s="2" t="s">
        <v>40</v>
      </c>
      <c r="J61" s="2" t="s">
        <v>41</v>
      </c>
      <c r="K61" s="2" t="s">
        <v>33</v>
      </c>
      <c r="L61" s="2" t="s">
        <v>34</v>
      </c>
      <c r="M61" s="3">
        <v>653064.28</v>
      </c>
      <c r="N61" s="3"/>
      <c r="O61" s="3">
        <v>32947.99</v>
      </c>
      <c r="P61" s="3">
        <v>36300</v>
      </c>
      <c r="Q61" s="3">
        <v>700000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1422312.27</v>
      </c>
    </row>
    <row r="62" spans="1:27" ht="30.6" x14ac:dyDescent="0.25">
      <c r="A62" s="2" t="s">
        <v>435</v>
      </c>
      <c r="B62" s="90" t="s">
        <v>1215</v>
      </c>
      <c r="C62" s="2" t="s">
        <v>459</v>
      </c>
      <c r="D62" s="2" t="s">
        <v>460</v>
      </c>
      <c r="E62" s="2" t="s">
        <v>467</v>
      </c>
      <c r="F62" s="2" t="s">
        <v>468</v>
      </c>
      <c r="G62" s="2" t="s">
        <v>469</v>
      </c>
      <c r="H62" s="2" t="s">
        <v>30</v>
      </c>
      <c r="I62" s="2" t="s">
        <v>48</v>
      </c>
      <c r="J62" s="2" t="s">
        <v>41</v>
      </c>
      <c r="K62" s="2" t="s">
        <v>33</v>
      </c>
      <c r="L62" s="2" t="s">
        <v>34</v>
      </c>
      <c r="M62" s="3">
        <v>403669.51</v>
      </c>
      <c r="N62" s="3"/>
      <c r="O62" s="3">
        <v>26086.97</v>
      </c>
      <c r="P62" s="3">
        <v>0</v>
      </c>
      <c r="Q62" s="3">
        <v>1725506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2155262.48</v>
      </c>
    </row>
    <row r="63" spans="1:27" ht="30.6" x14ac:dyDescent="0.25">
      <c r="A63" s="2" t="s">
        <v>435</v>
      </c>
      <c r="B63" s="90" t="s">
        <v>1215</v>
      </c>
      <c r="C63" s="2" t="s">
        <v>459</v>
      </c>
      <c r="D63" s="2" t="s">
        <v>460</v>
      </c>
      <c r="E63" s="2" t="s">
        <v>505</v>
      </c>
      <c r="F63" s="2" t="s">
        <v>506</v>
      </c>
      <c r="G63" s="2" t="s">
        <v>507</v>
      </c>
      <c r="H63" s="2" t="s">
        <v>30</v>
      </c>
      <c r="I63" s="2" t="s">
        <v>139</v>
      </c>
      <c r="J63" s="2" t="s">
        <v>41</v>
      </c>
      <c r="K63" s="2" t="s">
        <v>33</v>
      </c>
      <c r="L63" s="2" t="s">
        <v>34</v>
      </c>
      <c r="M63" s="3">
        <v>126329.42</v>
      </c>
      <c r="N63" s="3"/>
      <c r="O63" s="3">
        <v>113413.98</v>
      </c>
      <c r="P63" s="3">
        <v>0</v>
      </c>
      <c r="Q63" s="3">
        <v>0</v>
      </c>
      <c r="R63" s="3">
        <v>229000</v>
      </c>
      <c r="S63" s="3">
        <v>1941000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2409743.4</v>
      </c>
    </row>
    <row r="64" spans="1:27" ht="30.6" x14ac:dyDescent="0.25">
      <c r="A64" s="2" t="s">
        <v>435</v>
      </c>
      <c r="B64" s="90" t="s">
        <v>1215</v>
      </c>
      <c r="C64" s="2" t="s">
        <v>459</v>
      </c>
      <c r="D64" s="2" t="s">
        <v>460</v>
      </c>
      <c r="E64" s="2" t="s">
        <v>476</v>
      </c>
      <c r="F64" s="2" t="s">
        <v>477</v>
      </c>
      <c r="G64" s="2" t="s">
        <v>478</v>
      </c>
      <c r="H64" s="2" t="s">
        <v>30</v>
      </c>
      <c r="I64" s="2" t="s">
        <v>48</v>
      </c>
      <c r="J64" s="2" t="s">
        <v>41</v>
      </c>
      <c r="K64" s="2" t="s">
        <v>49</v>
      </c>
      <c r="L64" s="2" t="s">
        <v>34</v>
      </c>
      <c r="M64" s="3">
        <v>499179.01</v>
      </c>
      <c r="N64" s="3"/>
      <c r="O64" s="3">
        <v>671172.07</v>
      </c>
      <c r="P64" s="3">
        <v>2028300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3198651.08</v>
      </c>
    </row>
    <row r="65" spans="1:27" ht="30.6" x14ac:dyDescent="0.25">
      <c r="A65" s="2" t="s">
        <v>435</v>
      </c>
      <c r="B65" s="90" t="s">
        <v>1215</v>
      </c>
      <c r="C65" s="2" t="s">
        <v>459</v>
      </c>
      <c r="D65" s="2" t="s">
        <v>460</v>
      </c>
      <c r="E65" s="2" t="s">
        <v>489</v>
      </c>
      <c r="F65" s="2" t="s">
        <v>490</v>
      </c>
      <c r="G65" s="2" t="s">
        <v>491</v>
      </c>
      <c r="H65" s="2" t="s">
        <v>30</v>
      </c>
      <c r="I65" s="2" t="s">
        <v>48</v>
      </c>
      <c r="J65" s="2" t="s">
        <v>492</v>
      </c>
      <c r="K65" s="2" t="s">
        <v>49</v>
      </c>
      <c r="L65" s="2" t="s">
        <v>34</v>
      </c>
      <c r="M65" s="3">
        <v>423378.29</v>
      </c>
      <c r="N65" s="3"/>
      <c r="O65" s="3">
        <v>113665.85</v>
      </c>
      <c r="P65" s="3">
        <v>0</v>
      </c>
      <c r="Q65" s="3">
        <v>2313597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2850641.14</v>
      </c>
    </row>
    <row r="66" spans="1:27" ht="30.6" x14ac:dyDescent="0.25">
      <c r="A66" s="2" t="s">
        <v>435</v>
      </c>
      <c r="B66" s="90" t="s">
        <v>1215</v>
      </c>
      <c r="C66" s="2" t="s">
        <v>459</v>
      </c>
      <c r="D66" s="2" t="s">
        <v>460</v>
      </c>
      <c r="E66" s="2" t="s">
        <v>470</v>
      </c>
      <c r="F66" s="2" t="s">
        <v>471</v>
      </c>
      <c r="G66" s="2" t="s">
        <v>472</v>
      </c>
      <c r="H66" s="2" t="s">
        <v>30</v>
      </c>
      <c r="I66" s="2" t="s">
        <v>48</v>
      </c>
      <c r="J66" s="2" t="s">
        <v>41</v>
      </c>
      <c r="K66" s="2" t="s">
        <v>49</v>
      </c>
      <c r="L66" s="2" t="s">
        <v>34</v>
      </c>
      <c r="M66" s="3">
        <v>8002920</v>
      </c>
      <c r="N66" s="3"/>
      <c r="O66" s="3">
        <v>3052482.55</v>
      </c>
      <c r="P66" s="3">
        <v>12096688</v>
      </c>
      <c r="Q66" s="3">
        <v>0</v>
      </c>
      <c r="R66" s="3">
        <v>2507610</v>
      </c>
      <c r="S66" s="3">
        <v>20028501</v>
      </c>
      <c r="T66" s="3">
        <v>13889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45702090.549999997</v>
      </c>
    </row>
    <row r="67" spans="1:27" ht="30.6" x14ac:dyDescent="0.25">
      <c r="A67" s="2" t="s">
        <v>435</v>
      </c>
      <c r="B67" s="90" t="s">
        <v>1215</v>
      </c>
      <c r="C67" s="2" t="s">
        <v>459</v>
      </c>
      <c r="D67" s="2" t="s">
        <v>460</v>
      </c>
      <c r="E67" s="2" t="s">
        <v>486</v>
      </c>
      <c r="F67" s="2" t="s">
        <v>487</v>
      </c>
      <c r="G67" s="2" t="s">
        <v>488</v>
      </c>
      <c r="H67" s="2" t="s">
        <v>30</v>
      </c>
      <c r="I67" s="2" t="s">
        <v>40</v>
      </c>
      <c r="J67" s="2" t="s">
        <v>41</v>
      </c>
      <c r="K67" s="2" t="s">
        <v>33</v>
      </c>
      <c r="L67" s="2" t="s">
        <v>34</v>
      </c>
      <c r="M67" s="3">
        <v>1606004.41</v>
      </c>
      <c r="N67" s="3"/>
      <c r="O67" s="3">
        <v>62377.34</v>
      </c>
      <c r="P67" s="3">
        <v>161303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1829684.75</v>
      </c>
    </row>
    <row r="68" spans="1:27" ht="30.6" x14ac:dyDescent="0.25">
      <c r="A68" s="2" t="s">
        <v>435</v>
      </c>
      <c r="B68" s="90" t="s">
        <v>1215</v>
      </c>
      <c r="C68" s="2" t="s">
        <v>459</v>
      </c>
      <c r="D68" s="2" t="s">
        <v>460</v>
      </c>
      <c r="E68" s="2" t="s">
        <v>508</v>
      </c>
      <c r="F68" s="2" t="s">
        <v>509</v>
      </c>
      <c r="G68" s="2" t="s">
        <v>508</v>
      </c>
      <c r="H68" s="2" t="s">
        <v>30</v>
      </c>
      <c r="I68" s="2" t="s">
        <v>48</v>
      </c>
      <c r="J68" s="2" t="s">
        <v>510</v>
      </c>
      <c r="K68" s="2" t="s">
        <v>49</v>
      </c>
      <c r="L68" s="2" t="s">
        <v>34</v>
      </c>
      <c r="M68" s="3">
        <v>0</v>
      </c>
      <c r="N68" s="3"/>
      <c r="O68" s="3">
        <v>851958</v>
      </c>
      <c r="P68" s="3">
        <v>625964</v>
      </c>
      <c r="Q68" s="3">
        <v>1121130</v>
      </c>
      <c r="R68" s="3">
        <v>472027</v>
      </c>
      <c r="S68" s="3">
        <v>3369729</v>
      </c>
      <c r="T68" s="3">
        <v>848243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7289051</v>
      </c>
    </row>
    <row r="69" spans="1:27" ht="30.6" x14ac:dyDescent="0.25">
      <c r="A69" s="2" t="s">
        <v>435</v>
      </c>
      <c r="B69" s="90" t="s">
        <v>1215</v>
      </c>
      <c r="C69" s="2" t="s">
        <v>459</v>
      </c>
      <c r="D69" s="2" t="s">
        <v>460</v>
      </c>
      <c r="E69" s="2" t="s">
        <v>473</v>
      </c>
      <c r="F69" s="2" t="s">
        <v>474</v>
      </c>
      <c r="G69" s="2" t="s">
        <v>475</v>
      </c>
      <c r="H69" s="2" t="s">
        <v>30</v>
      </c>
      <c r="I69" s="2" t="s">
        <v>48</v>
      </c>
      <c r="J69" s="2" t="s">
        <v>41</v>
      </c>
      <c r="K69" s="2" t="s">
        <v>49</v>
      </c>
      <c r="L69" s="2" t="s">
        <v>34</v>
      </c>
      <c r="M69" s="3">
        <v>30312.28</v>
      </c>
      <c r="N69" s="3"/>
      <c r="O69" s="3">
        <v>0</v>
      </c>
      <c r="P69" s="3">
        <v>0</v>
      </c>
      <c r="Q69" s="3">
        <v>35063</v>
      </c>
      <c r="R69" s="3">
        <v>661019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726394.28</v>
      </c>
    </row>
    <row r="70" spans="1:27" ht="30.6" x14ac:dyDescent="0.25">
      <c r="A70" s="2" t="s">
        <v>435</v>
      </c>
      <c r="B70" s="90" t="s">
        <v>1215</v>
      </c>
      <c r="C70" s="2" t="s">
        <v>459</v>
      </c>
      <c r="D70" s="2" t="s">
        <v>460</v>
      </c>
      <c r="E70" s="2" t="s">
        <v>461</v>
      </c>
      <c r="F70" s="2" t="s">
        <v>462</v>
      </c>
      <c r="G70" s="2" t="s">
        <v>463</v>
      </c>
      <c r="H70" s="2" t="s">
        <v>30</v>
      </c>
      <c r="I70" s="2" t="s">
        <v>40</v>
      </c>
      <c r="J70" s="2" t="s">
        <v>41</v>
      </c>
      <c r="K70" s="2" t="s">
        <v>33</v>
      </c>
      <c r="L70" s="2" t="s">
        <v>34</v>
      </c>
      <c r="M70" s="3">
        <v>134634.13</v>
      </c>
      <c r="N70" s="3"/>
      <c r="O70" s="3">
        <v>360760.3</v>
      </c>
      <c r="P70" s="3">
        <v>500499</v>
      </c>
      <c r="Q70" s="3">
        <v>3192002</v>
      </c>
      <c r="R70" s="3">
        <v>5543000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9730895.4299999997</v>
      </c>
    </row>
    <row r="71" spans="1:27" ht="30.6" x14ac:dyDescent="0.25">
      <c r="A71" s="2" t="s">
        <v>435</v>
      </c>
      <c r="B71" s="90" t="s">
        <v>1215</v>
      </c>
      <c r="C71" s="2" t="s">
        <v>459</v>
      </c>
      <c r="D71" s="2" t="s">
        <v>460</v>
      </c>
      <c r="E71" s="2" t="s">
        <v>496</v>
      </c>
      <c r="F71" s="2" t="s">
        <v>497</v>
      </c>
      <c r="G71" s="2" t="s">
        <v>498</v>
      </c>
      <c r="H71" s="2" t="s">
        <v>30</v>
      </c>
      <c r="I71" s="2" t="s">
        <v>48</v>
      </c>
      <c r="J71" s="2" t="s">
        <v>41</v>
      </c>
      <c r="K71" s="2" t="s">
        <v>49</v>
      </c>
      <c r="L71" s="2" t="s">
        <v>34</v>
      </c>
      <c r="M71" s="3">
        <v>126128.13</v>
      </c>
      <c r="N71" s="3"/>
      <c r="O71" s="3">
        <v>58120.47</v>
      </c>
      <c r="P71" s="3">
        <v>144214</v>
      </c>
      <c r="Q71" s="3">
        <v>429743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758205.6</v>
      </c>
    </row>
    <row r="72" spans="1:27" ht="30.6" x14ac:dyDescent="0.25">
      <c r="A72" s="2" t="s">
        <v>435</v>
      </c>
      <c r="B72" s="90" t="s">
        <v>1215</v>
      </c>
      <c r="C72" s="2" t="s">
        <v>459</v>
      </c>
      <c r="D72" s="2" t="s">
        <v>460</v>
      </c>
      <c r="E72" s="2" t="s">
        <v>482</v>
      </c>
      <c r="F72" s="2" t="s">
        <v>483</v>
      </c>
      <c r="G72" s="2" t="s">
        <v>484</v>
      </c>
      <c r="H72" s="2" t="s">
        <v>30</v>
      </c>
      <c r="I72" s="2" t="s">
        <v>444</v>
      </c>
      <c r="J72" s="2" t="s">
        <v>485</v>
      </c>
      <c r="K72" s="2" t="s">
        <v>49</v>
      </c>
      <c r="L72" s="2" t="s">
        <v>34</v>
      </c>
      <c r="M72" s="3">
        <v>402890.08</v>
      </c>
      <c r="N72" s="3"/>
      <c r="O72" s="3">
        <v>518408.52</v>
      </c>
      <c r="P72" s="3">
        <v>2218401</v>
      </c>
      <c r="Q72" s="3">
        <v>87700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3227399.6</v>
      </c>
    </row>
    <row r="73" spans="1:27" ht="30.6" x14ac:dyDescent="0.25">
      <c r="A73" s="2" t="s">
        <v>435</v>
      </c>
      <c r="B73" s="90" t="s">
        <v>1215</v>
      </c>
      <c r="C73" s="2" t="s">
        <v>459</v>
      </c>
      <c r="D73" s="2" t="s">
        <v>460</v>
      </c>
      <c r="E73" s="2" t="s">
        <v>493</v>
      </c>
      <c r="F73" s="2" t="s">
        <v>494</v>
      </c>
      <c r="G73" s="2" t="s">
        <v>495</v>
      </c>
      <c r="H73" s="2" t="s">
        <v>30</v>
      </c>
      <c r="I73" s="2" t="s">
        <v>139</v>
      </c>
      <c r="J73" s="2" t="s">
        <v>41</v>
      </c>
      <c r="K73" s="2" t="s">
        <v>33</v>
      </c>
      <c r="L73" s="2" t="s">
        <v>34</v>
      </c>
      <c r="M73" s="3">
        <v>461280.52</v>
      </c>
      <c r="N73" s="3"/>
      <c r="O73" s="3">
        <v>32615.69</v>
      </c>
      <c r="P73" s="3">
        <v>248449</v>
      </c>
      <c r="Q73" s="3">
        <v>0</v>
      </c>
      <c r="R73" s="3">
        <v>790460</v>
      </c>
      <c r="S73" s="3">
        <v>5507404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7040209.21</v>
      </c>
    </row>
    <row r="74" spans="1:27" ht="30.6" x14ac:dyDescent="0.25">
      <c r="A74" s="2" t="s">
        <v>435</v>
      </c>
      <c r="B74" s="90" t="s">
        <v>1215</v>
      </c>
      <c r="C74" s="2" t="s">
        <v>459</v>
      </c>
      <c r="D74" s="2" t="s">
        <v>460</v>
      </c>
      <c r="E74" s="2" t="s">
        <v>464</v>
      </c>
      <c r="F74" s="2" t="s">
        <v>465</v>
      </c>
      <c r="G74" s="2" t="s">
        <v>466</v>
      </c>
      <c r="H74" s="2" t="s">
        <v>30</v>
      </c>
      <c r="I74" s="2" t="s">
        <v>139</v>
      </c>
      <c r="J74" s="2" t="s">
        <v>41</v>
      </c>
      <c r="K74" s="2" t="s">
        <v>33</v>
      </c>
      <c r="L74" s="2" t="s">
        <v>34</v>
      </c>
      <c r="M74" s="3">
        <v>1250009.78</v>
      </c>
      <c r="N74" s="3"/>
      <c r="O74" s="3">
        <v>4491249.13</v>
      </c>
      <c r="P74" s="3">
        <v>1972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5743230.9100000001</v>
      </c>
    </row>
    <row r="75" spans="1:27" ht="30.6" x14ac:dyDescent="0.25">
      <c r="A75" s="2" t="s">
        <v>435</v>
      </c>
      <c r="B75" s="90" t="s">
        <v>1215</v>
      </c>
      <c r="C75" s="2" t="s">
        <v>459</v>
      </c>
      <c r="D75" s="2" t="s">
        <v>460</v>
      </c>
      <c r="E75" s="2" t="s">
        <v>499</v>
      </c>
      <c r="F75" s="2" t="s">
        <v>500</v>
      </c>
      <c r="G75" s="2" t="s">
        <v>501</v>
      </c>
      <c r="H75" s="2" t="s">
        <v>30</v>
      </c>
      <c r="I75" s="2" t="s">
        <v>48</v>
      </c>
      <c r="J75" s="2" t="s">
        <v>41</v>
      </c>
      <c r="K75" s="2" t="s">
        <v>49</v>
      </c>
      <c r="L75" s="2" t="s">
        <v>34</v>
      </c>
      <c r="M75" s="3">
        <v>119608.99</v>
      </c>
      <c r="N75" s="3"/>
      <c r="O75" s="3">
        <v>115070.84</v>
      </c>
      <c r="P75" s="3">
        <v>240488</v>
      </c>
      <c r="Q75" s="3">
        <v>1360002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1835169.83</v>
      </c>
    </row>
    <row r="76" spans="1:27" ht="30.6" x14ac:dyDescent="0.25">
      <c r="A76" s="2" t="s">
        <v>435</v>
      </c>
      <c r="B76" s="90" t="s">
        <v>1215</v>
      </c>
      <c r="C76" s="2" t="s">
        <v>511</v>
      </c>
      <c r="D76" s="2" t="s">
        <v>512</v>
      </c>
      <c r="E76" s="2" t="s">
        <v>593</v>
      </c>
      <c r="F76" s="2" t="s">
        <v>594</v>
      </c>
      <c r="G76" s="2" t="s">
        <v>593</v>
      </c>
      <c r="H76" s="2" t="s">
        <v>30</v>
      </c>
      <c r="I76" s="2" t="s">
        <v>48</v>
      </c>
      <c r="J76" s="2" t="s">
        <v>41</v>
      </c>
      <c r="K76" s="2" t="s">
        <v>49</v>
      </c>
      <c r="L76" s="2" t="s">
        <v>42</v>
      </c>
      <c r="M76" s="3">
        <v>0</v>
      </c>
      <c r="N76" s="3"/>
      <c r="O76" s="3">
        <v>0</v>
      </c>
      <c r="P76" s="3">
        <v>175363</v>
      </c>
      <c r="Q76" s="3">
        <v>730637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906000</v>
      </c>
    </row>
    <row r="77" spans="1:27" ht="30.6" x14ac:dyDescent="0.25">
      <c r="A77" s="2" t="s">
        <v>435</v>
      </c>
      <c r="B77" s="90" t="s">
        <v>1215</v>
      </c>
      <c r="C77" s="2" t="s">
        <v>511</v>
      </c>
      <c r="D77" s="2" t="s">
        <v>512</v>
      </c>
      <c r="E77" s="2" t="s">
        <v>516</v>
      </c>
      <c r="F77" s="2" t="s">
        <v>517</v>
      </c>
      <c r="G77" s="2" t="s">
        <v>518</v>
      </c>
      <c r="H77" s="2" t="s">
        <v>30</v>
      </c>
      <c r="I77" s="2" t="s">
        <v>106</v>
      </c>
      <c r="J77" s="2" t="s">
        <v>41</v>
      </c>
      <c r="K77" s="2" t="s">
        <v>49</v>
      </c>
      <c r="L77" s="2" t="s">
        <v>34</v>
      </c>
      <c r="M77" s="3">
        <v>77143.61</v>
      </c>
      <c r="N77" s="3"/>
      <c r="O77" s="3">
        <v>0</v>
      </c>
      <c r="P77" s="3">
        <v>900813</v>
      </c>
      <c r="Q77" s="3">
        <v>2289854</v>
      </c>
      <c r="R77" s="3">
        <v>2329589</v>
      </c>
      <c r="S77" s="3">
        <v>9677032</v>
      </c>
      <c r="T77" s="3">
        <v>13721495</v>
      </c>
      <c r="U77" s="3">
        <v>18692564</v>
      </c>
      <c r="V77" s="3">
        <v>21515893</v>
      </c>
      <c r="W77" s="3">
        <v>12757331</v>
      </c>
      <c r="X77" s="3">
        <v>1324976</v>
      </c>
      <c r="Y77" s="3">
        <v>0</v>
      </c>
      <c r="Z77" s="3">
        <v>0</v>
      </c>
      <c r="AA77" s="3">
        <v>83286690.609999999</v>
      </c>
    </row>
    <row r="78" spans="1:27" ht="30.6" x14ac:dyDescent="0.25">
      <c r="A78" s="2" t="s">
        <v>435</v>
      </c>
      <c r="B78" s="90" t="s">
        <v>1215</v>
      </c>
      <c r="C78" s="2" t="s">
        <v>511</v>
      </c>
      <c r="D78" s="2" t="s">
        <v>512</v>
      </c>
      <c r="E78" s="2" t="s">
        <v>540</v>
      </c>
      <c r="F78" s="2" t="s">
        <v>541</v>
      </c>
      <c r="G78" s="2" t="s">
        <v>542</v>
      </c>
      <c r="H78" s="2" t="s">
        <v>30</v>
      </c>
      <c r="I78" s="2" t="s">
        <v>48</v>
      </c>
      <c r="J78" s="2" t="s">
        <v>41</v>
      </c>
      <c r="K78" s="2" t="s">
        <v>49</v>
      </c>
      <c r="L78" s="2" t="s">
        <v>34</v>
      </c>
      <c r="M78" s="3">
        <v>6431.06</v>
      </c>
      <c r="N78" s="3"/>
      <c r="O78" s="3">
        <v>5186</v>
      </c>
      <c r="P78" s="3">
        <v>0</v>
      </c>
      <c r="Q78" s="3">
        <v>0</v>
      </c>
      <c r="R78" s="3">
        <v>418690</v>
      </c>
      <c r="S78" s="3">
        <v>16309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446616.06</v>
      </c>
    </row>
    <row r="79" spans="1:27" ht="30.6" x14ac:dyDescent="0.25">
      <c r="A79" s="2" t="s">
        <v>435</v>
      </c>
      <c r="B79" s="90" t="s">
        <v>1215</v>
      </c>
      <c r="C79" s="2" t="s">
        <v>511</v>
      </c>
      <c r="D79" s="2" t="s">
        <v>512</v>
      </c>
      <c r="E79" s="2" t="s">
        <v>549</v>
      </c>
      <c r="F79" s="2" t="s">
        <v>550</v>
      </c>
      <c r="G79" s="2" t="s">
        <v>551</v>
      </c>
      <c r="H79" s="2" t="s">
        <v>30</v>
      </c>
      <c r="I79" s="2" t="s">
        <v>182</v>
      </c>
      <c r="J79" s="2" t="s">
        <v>41</v>
      </c>
      <c r="K79" s="2" t="s">
        <v>33</v>
      </c>
      <c r="L79" s="2" t="s">
        <v>34</v>
      </c>
      <c r="M79" s="3">
        <v>214069.48</v>
      </c>
      <c r="N79" s="3"/>
      <c r="O79" s="3">
        <v>500179.20000000001</v>
      </c>
      <c r="P79" s="3">
        <v>3328008</v>
      </c>
      <c r="Q79" s="3">
        <v>432000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4474256.68</v>
      </c>
    </row>
    <row r="80" spans="1:27" ht="30.6" x14ac:dyDescent="0.25">
      <c r="A80" s="2" t="s">
        <v>435</v>
      </c>
      <c r="B80" s="90" t="s">
        <v>1215</v>
      </c>
      <c r="C80" s="2" t="s">
        <v>511</v>
      </c>
      <c r="D80" s="2" t="s">
        <v>512</v>
      </c>
      <c r="E80" s="2" t="s">
        <v>564</v>
      </c>
      <c r="F80" s="2" t="s">
        <v>565</v>
      </c>
      <c r="G80" s="2" t="s">
        <v>566</v>
      </c>
      <c r="H80" s="2" t="s">
        <v>30</v>
      </c>
      <c r="I80" s="2" t="s">
        <v>48</v>
      </c>
      <c r="J80" s="2" t="s">
        <v>41</v>
      </c>
      <c r="K80" s="2" t="s">
        <v>49</v>
      </c>
      <c r="L80" s="2" t="s">
        <v>34</v>
      </c>
      <c r="M80" s="3">
        <v>0</v>
      </c>
      <c r="N80" s="3"/>
      <c r="O80" s="3">
        <v>1636564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1636564</v>
      </c>
    </row>
    <row r="81" spans="1:27" ht="30.6" x14ac:dyDescent="0.25">
      <c r="A81" s="2" t="s">
        <v>435</v>
      </c>
      <c r="B81" s="90" t="s">
        <v>1215</v>
      </c>
      <c r="C81" s="2" t="s">
        <v>511</v>
      </c>
      <c r="D81" s="2" t="s">
        <v>512</v>
      </c>
      <c r="E81" s="2" t="s">
        <v>566</v>
      </c>
      <c r="F81" s="2" t="s">
        <v>565</v>
      </c>
      <c r="G81" s="2" t="s">
        <v>566</v>
      </c>
      <c r="H81" s="2" t="s">
        <v>30</v>
      </c>
      <c r="I81" s="2" t="s">
        <v>48</v>
      </c>
      <c r="J81" s="2" t="s">
        <v>41</v>
      </c>
      <c r="K81" s="2" t="s">
        <v>49</v>
      </c>
      <c r="L81" s="2" t="s">
        <v>34</v>
      </c>
      <c r="M81" s="3">
        <v>0</v>
      </c>
      <c r="N81" s="3"/>
      <c r="O81" s="3">
        <v>1636564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1636564</v>
      </c>
    </row>
    <row r="82" spans="1:27" ht="30.6" x14ac:dyDescent="0.25">
      <c r="A82" s="2" t="s">
        <v>435</v>
      </c>
      <c r="B82" s="90" t="s">
        <v>1215</v>
      </c>
      <c r="C82" s="2" t="s">
        <v>511</v>
      </c>
      <c r="D82" s="2" t="s">
        <v>512</v>
      </c>
      <c r="E82" s="2" t="s">
        <v>522</v>
      </c>
      <c r="F82" s="2" t="s">
        <v>523</v>
      </c>
      <c r="G82" s="2" t="s">
        <v>524</v>
      </c>
      <c r="H82" s="2" t="s">
        <v>30</v>
      </c>
      <c r="I82" s="2" t="s">
        <v>48</v>
      </c>
      <c r="J82" s="2" t="s">
        <v>41</v>
      </c>
      <c r="K82" s="2" t="s">
        <v>49</v>
      </c>
      <c r="L82" s="2" t="s">
        <v>34</v>
      </c>
      <c r="M82" s="3">
        <v>35774.94</v>
      </c>
      <c r="N82" s="3"/>
      <c r="O82" s="3">
        <v>59409.45</v>
      </c>
      <c r="P82" s="3">
        <v>232800</v>
      </c>
      <c r="Q82" s="3">
        <v>1215123</v>
      </c>
      <c r="R82" s="3">
        <v>31160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1574267.39</v>
      </c>
    </row>
    <row r="83" spans="1:27" ht="30.6" x14ac:dyDescent="0.25">
      <c r="A83" s="2" t="s">
        <v>435</v>
      </c>
      <c r="B83" s="90" t="s">
        <v>1215</v>
      </c>
      <c r="C83" s="2" t="s">
        <v>511</v>
      </c>
      <c r="D83" s="2" t="s">
        <v>512</v>
      </c>
      <c r="E83" s="2" t="s">
        <v>558</v>
      </c>
      <c r="F83" s="2" t="s">
        <v>559</v>
      </c>
      <c r="G83" s="2" t="s">
        <v>560</v>
      </c>
      <c r="H83" s="2" t="s">
        <v>30</v>
      </c>
      <c r="I83" s="2" t="s">
        <v>40</v>
      </c>
      <c r="J83" s="2" t="s">
        <v>510</v>
      </c>
      <c r="K83" s="2" t="s">
        <v>33</v>
      </c>
      <c r="L83" s="2" t="s">
        <v>42</v>
      </c>
      <c r="M83" s="3">
        <v>100405.49</v>
      </c>
      <c r="N83" s="3"/>
      <c r="O83" s="3">
        <v>37288.31</v>
      </c>
      <c r="P83" s="3">
        <v>0</v>
      </c>
      <c r="Q83" s="3">
        <v>0</v>
      </c>
      <c r="R83" s="3">
        <v>135103</v>
      </c>
      <c r="S83" s="3">
        <v>182373</v>
      </c>
      <c r="T83" s="3">
        <v>335728</v>
      </c>
      <c r="U83" s="3">
        <v>736656</v>
      </c>
      <c r="V83" s="3">
        <v>2462889</v>
      </c>
      <c r="W83" s="3">
        <v>21250</v>
      </c>
      <c r="X83" s="3">
        <v>0</v>
      </c>
      <c r="Y83" s="3">
        <v>0</v>
      </c>
      <c r="Z83" s="3">
        <v>0</v>
      </c>
      <c r="AA83" s="3">
        <v>4011692.8</v>
      </c>
    </row>
    <row r="84" spans="1:27" ht="30.6" x14ac:dyDescent="0.25">
      <c r="A84" s="2" t="s">
        <v>435</v>
      </c>
      <c r="B84" s="90" t="s">
        <v>1215</v>
      </c>
      <c r="C84" s="2" t="s">
        <v>511</v>
      </c>
      <c r="D84" s="2" t="s">
        <v>512</v>
      </c>
      <c r="E84" s="2" t="s">
        <v>587</v>
      </c>
      <c r="F84" s="2" t="s">
        <v>588</v>
      </c>
      <c r="G84" s="2" t="s">
        <v>587</v>
      </c>
      <c r="H84" s="2" t="s">
        <v>30</v>
      </c>
      <c r="I84" s="2" t="s">
        <v>48</v>
      </c>
      <c r="J84" s="2" t="s">
        <v>41</v>
      </c>
      <c r="K84" s="2" t="s">
        <v>49</v>
      </c>
      <c r="L84" s="2" t="s">
        <v>42</v>
      </c>
      <c r="M84" s="3">
        <v>0</v>
      </c>
      <c r="N84" s="3"/>
      <c r="O84" s="3">
        <v>0</v>
      </c>
      <c r="P84" s="3">
        <v>0</v>
      </c>
      <c r="Q84" s="3">
        <v>426111</v>
      </c>
      <c r="R84" s="3">
        <v>18364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444475</v>
      </c>
    </row>
    <row r="85" spans="1:27" ht="30.6" x14ac:dyDescent="0.25">
      <c r="A85" s="2" t="s">
        <v>435</v>
      </c>
      <c r="B85" s="90" t="s">
        <v>1215</v>
      </c>
      <c r="C85" s="2" t="s">
        <v>511</v>
      </c>
      <c r="D85" s="2" t="s">
        <v>512</v>
      </c>
      <c r="E85" s="2" t="s">
        <v>583</v>
      </c>
      <c r="F85" s="2" t="s">
        <v>584</v>
      </c>
      <c r="G85" s="2" t="s">
        <v>583</v>
      </c>
      <c r="H85" s="2" t="s">
        <v>30</v>
      </c>
      <c r="I85" s="2" t="s">
        <v>48</v>
      </c>
      <c r="J85" s="2" t="s">
        <v>41</v>
      </c>
      <c r="K85" s="2" t="s">
        <v>49</v>
      </c>
      <c r="L85" s="2" t="s">
        <v>42</v>
      </c>
      <c r="M85" s="3">
        <v>0</v>
      </c>
      <c r="N85" s="3"/>
      <c r="O85" s="3">
        <v>0</v>
      </c>
      <c r="P85" s="3">
        <v>45000</v>
      </c>
      <c r="Q85" s="3">
        <v>91143</v>
      </c>
      <c r="R85" s="3">
        <v>440855</v>
      </c>
      <c r="S85" s="3">
        <v>29651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606649</v>
      </c>
    </row>
    <row r="86" spans="1:27" ht="30.6" x14ac:dyDescent="0.25">
      <c r="A86" s="2" t="s">
        <v>435</v>
      </c>
      <c r="B86" s="90" t="s">
        <v>1215</v>
      </c>
      <c r="C86" s="2" t="s">
        <v>511</v>
      </c>
      <c r="D86" s="2" t="s">
        <v>512</v>
      </c>
      <c r="E86" s="2" t="s">
        <v>599</v>
      </c>
      <c r="F86" s="2" t="s">
        <v>600</v>
      </c>
      <c r="G86" s="2" t="s">
        <v>599</v>
      </c>
      <c r="H86" s="2" t="s">
        <v>30</v>
      </c>
      <c r="I86" s="2" t="s">
        <v>48</v>
      </c>
      <c r="J86" s="2" t="s">
        <v>41</v>
      </c>
      <c r="K86" s="2" t="s">
        <v>49</v>
      </c>
      <c r="L86" s="2" t="s">
        <v>42</v>
      </c>
      <c r="M86" s="3">
        <v>0</v>
      </c>
      <c r="N86" s="3"/>
      <c r="O86" s="3">
        <v>475620</v>
      </c>
      <c r="P86" s="3">
        <v>2902799</v>
      </c>
      <c r="Q86" s="3">
        <v>5187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3383606</v>
      </c>
    </row>
    <row r="87" spans="1:27" ht="30.6" x14ac:dyDescent="0.25">
      <c r="A87" s="2" t="s">
        <v>435</v>
      </c>
      <c r="B87" s="90" t="s">
        <v>1215</v>
      </c>
      <c r="C87" s="2" t="s">
        <v>511</v>
      </c>
      <c r="D87" s="2" t="s">
        <v>512</v>
      </c>
      <c r="E87" s="2" t="s">
        <v>591</v>
      </c>
      <c r="F87" s="2" t="s">
        <v>592</v>
      </c>
      <c r="G87" s="2" t="s">
        <v>591</v>
      </c>
      <c r="H87" s="2" t="s">
        <v>30</v>
      </c>
      <c r="I87" s="2" t="s">
        <v>40</v>
      </c>
      <c r="J87" s="2" t="s">
        <v>41</v>
      </c>
      <c r="K87" s="2" t="s">
        <v>33</v>
      </c>
      <c r="L87" s="2" t="s">
        <v>42</v>
      </c>
      <c r="M87" s="3">
        <v>0</v>
      </c>
      <c r="N87" s="3"/>
      <c r="O87" s="3">
        <v>11086</v>
      </c>
      <c r="P87" s="3">
        <v>164893</v>
      </c>
      <c r="Q87" s="3">
        <v>134600</v>
      </c>
      <c r="R87" s="3">
        <v>152862</v>
      </c>
      <c r="S87" s="3">
        <v>81811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545252</v>
      </c>
    </row>
    <row r="88" spans="1:27" ht="30.6" x14ac:dyDescent="0.25">
      <c r="A88" s="2" t="s">
        <v>435</v>
      </c>
      <c r="B88" s="90" t="s">
        <v>1215</v>
      </c>
      <c r="C88" s="2" t="s">
        <v>511</v>
      </c>
      <c r="D88" s="2" t="s">
        <v>512</v>
      </c>
      <c r="E88" s="2" t="s">
        <v>595</v>
      </c>
      <c r="F88" s="2" t="s">
        <v>596</v>
      </c>
      <c r="G88" s="2" t="s">
        <v>595</v>
      </c>
      <c r="H88" s="2" t="s">
        <v>30</v>
      </c>
      <c r="I88" s="2" t="s">
        <v>48</v>
      </c>
      <c r="J88" s="2" t="s">
        <v>41</v>
      </c>
      <c r="K88" s="2" t="s">
        <v>49</v>
      </c>
      <c r="L88" s="2" t="s">
        <v>42</v>
      </c>
      <c r="M88" s="3">
        <v>0</v>
      </c>
      <c r="N88" s="3"/>
      <c r="O88" s="3">
        <v>0</v>
      </c>
      <c r="P88" s="3">
        <v>281227</v>
      </c>
      <c r="Q88" s="3">
        <v>553773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835000</v>
      </c>
    </row>
    <row r="89" spans="1:27" ht="30.6" x14ac:dyDescent="0.25">
      <c r="A89" s="2" t="s">
        <v>435</v>
      </c>
      <c r="B89" s="90" t="s">
        <v>1215</v>
      </c>
      <c r="C89" s="2" t="s">
        <v>511</v>
      </c>
      <c r="D89" s="2" t="s">
        <v>512</v>
      </c>
      <c r="E89" s="2" t="s">
        <v>528</v>
      </c>
      <c r="F89" s="2" t="s">
        <v>529</v>
      </c>
      <c r="G89" s="2" t="s">
        <v>530</v>
      </c>
      <c r="H89" s="2" t="s">
        <v>30</v>
      </c>
      <c r="I89" s="2" t="s">
        <v>48</v>
      </c>
      <c r="J89" s="2" t="s">
        <v>41</v>
      </c>
      <c r="K89" s="2" t="s">
        <v>49</v>
      </c>
      <c r="L89" s="2" t="s">
        <v>34</v>
      </c>
      <c r="M89" s="3">
        <v>822832.23</v>
      </c>
      <c r="N89" s="3"/>
      <c r="O89" s="3">
        <v>474584.98</v>
      </c>
      <c r="P89" s="3">
        <v>860400</v>
      </c>
      <c r="Q89" s="3">
        <v>7251273</v>
      </c>
      <c r="R89" s="3">
        <v>938330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10347420.210000001</v>
      </c>
    </row>
    <row r="90" spans="1:27" ht="30.6" x14ac:dyDescent="0.25">
      <c r="A90" s="2" t="s">
        <v>435</v>
      </c>
      <c r="B90" s="90" t="s">
        <v>1215</v>
      </c>
      <c r="C90" s="2" t="s">
        <v>511</v>
      </c>
      <c r="D90" s="2" t="s">
        <v>512</v>
      </c>
      <c r="E90" s="2" t="s">
        <v>571</v>
      </c>
      <c r="F90" s="2" t="s">
        <v>572</v>
      </c>
      <c r="G90" s="2" t="s">
        <v>571</v>
      </c>
      <c r="H90" s="2" t="s">
        <v>30</v>
      </c>
      <c r="I90" s="2" t="s">
        <v>48</v>
      </c>
      <c r="J90" s="2" t="s">
        <v>41</v>
      </c>
      <c r="K90" s="2" t="s">
        <v>49</v>
      </c>
      <c r="L90" s="2" t="s">
        <v>34</v>
      </c>
      <c r="M90" s="3">
        <v>0</v>
      </c>
      <c r="N90" s="3"/>
      <c r="O90" s="3">
        <v>0</v>
      </c>
      <c r="P90" s="3">
        <v>134094</v>
      </c>
      <c r="Q90" s="3">
        <v>551375</v>
      </c>
      <c r="R90" s="3">
        <v>68506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753975</v>
      </c>
    </row>
    <row r="91" spans="1:27" ht="30.6" x14ac:dyDescent="0.25">
      <c r="A91" s="2" t="s">
        <v>435</v>
      </c>
      <c r="B91" s="90" t="s">
        <v>1215</v>
      </c>
      <c r="C91" s="2" t="s">
        <v>511</v>
      </c>
      <c r="D91" s="2" t="s">
        <v>512</v>
      </c>
      <c r="E91" s="2" t="s">
        <v>577</v>
      </c>
      <c r="F91" s="2" t="s">
        <v>578</v>
      </c>
      <c r="G91" s="2" t="s">
        <v>577</v>
      </c>
      <c r="H91" s="2" t="s">
        <v>30</v>
      </c>
      <c r="I91" s="2" t="s">
        <v>106</v>
      </c>
      <c r="J91" s="2" t="s">
        <v>41</v>
      </c>
      <c r="K91" s="2" t="s">
        <v>49</v>
      </c>
      <c r="L91" s="2" t="s">
        <v>34</v>
      </c>
      <c r="M91" s="3">
        <v>0</v>
      </c>
      <c r="N91" s="3"/>
      <c r="O91" s="3">
        <v>60011</v>
      </c>
      <c r="P91" s="3">
        <v>62061</v>
      </c>
      <c r="Q91" s="3">
        <v>237042</v>
      </c>
      <c r="R91" s="3">
        <v>260386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619500</v>
      </c>
    </row>
    <row r="92" spans="1:27" ht="30.6" x14ac:dyDescent="0.25">
      <c r="A92" s="2" t="s">
        <v>435</v>
      </c>
      <c r="B92" s="90" t="s">
        <v>1215</v>
      </c>
      <c r="C92" s="2" t="s">
        <v>511</v>
      </c>
      <c r="D92" s="2" t="s">
        <v>512</v>
      </c>
      <c r="E92" s="2" t="s">
        <v>569</v>
      </c>
      <c r="F92" s="2" t="s">
        <v>570</v>
      </c>
      <c r="G92" s="2" t="s">
        <v>569</v>
      </c>
      <c r="H92" s="2" t="s">
        <v>30</v>
      </c>
      <c r="I92" s="2" t="s">
        <v>48</v>
      </c>
      <c r="J92" s="2" t="s">
        <v>41</v>
      </c>
      <c r="K92" s="2" t="s">
        <v>49</v>
      </c>
      <c r="L92" s="2" t="s">
        <v>34</v>
      </c>
      <c r="M92" s="3">
        <v>0</v>
      </c>
      <c r="N92" s="3"/>
      <c r="O92" s="3">
        <v>0</v>
      </c>
      <c r="P92" s="3">
        <v>75316</v>
      </c>
      <c r="Q92" s="3">
        <v>115793</v>
      </c>
      <c r="R92" s="3">
        <v>784244</v>
      </c>
      <c r="S92" s="3">
        <v>9097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984450</v>
      </c>
    </row>
    <row r="93" spans="1:27" ht="30.6" x14ac:dyDescent="0.25">
      <c r="A93" s="2" t="s">
        <v>435</v>
      </c>
      <c r="B93" s="90" t="s">
        <v>1215</v>
      </c>
      <c r="C93" s="2" t="s">
        <v>511</v>
      </c>
      <c r="D93" s="2" t="s">
        <v>512</v>
      </c>
      <c r="E93" s="2" t="s">
        <v>513</v>
      </c>
      <c r="F93" s="2" t="s">
        <v>514</v>
      </c>
      <c r="G93" s="2" t="s">
        <v>515</v>
      </c>
      <c r="H93" s="2" t="s">
        <v>30</v>
      </c>
      <c r="I93" s="2" t="s">
        <v>106</v>
      </c>
      <c r="J93" s="2" t="s">
        <v>41</v>
      </c>
      <c r="K93" s="2" t="s">
        <v>49</v>
      </c>
      <c r="L93" s="2" t="s">
        <v>34</v>
      </c>
      <c r="M93" s="3">
        <v>25403.86</v>
      </c>
      <c r="N93" s="3"/>
      <c r="O93" s="3">
        <v>69544.14</v>
      </c>
      <c r="P93" s="3">
        <v>92156</v>
      </c>
      <c r="Q93" s="3">
        <v>213783</v>
      </c>
      <c r="R93" s="3">
        <v>260386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661273</v>
      </c>
    </row>
    <row r="94" spans="1:27" ht="30.6" x14ac:dyDescent="0.25">
      <c r="A94" s="2" t="s">
        <v>435</v>
      </c>
      <c r="B94" s="90" t="s">
        <v>1215</v>
      </c>
      <c r="C94" s="2" t="s">
        <v>511</v>
      </c>
      <c r="D94" s="2" t="s">
        <v>512</v>
      </c>
      <c r="E94" s="2" t="s">
        <v>581</v>
      </c>
      <c r="F94" s="2" t="s">
        <v>582</v>
      </c>
      <c r="G94" s="2" t="s">
        <v>581</v>
      </c>
      <c r="H94" s="2" t="s">
        <v>30</v>
      </c>
      <c r="I94" s="2" t="s">
        <v>40</v>
      </c>
      <c r="J94" s="2" t="s">
        <v>41</v>
      </c>
      <c r="K94" s="2" t="s">
        <v>33</v>
      </c>
      <c r="L94" s="2" t="s">
        <v>42</v>
      </c>
      <c r="M94" s="3">
        <v>0</v>
      </c>
      <c r="N94" s="3"/>
      <c r="O94" s="3">
        <v>0</v>
      </c>
      <c r="P94" s="3">
        <v>90000</v>
      </c>
      <c r="Q94" s="3">
        <v>176456</v>
      </c>
      <c r="R94" s="3">
        <v>508010</v>
      </c>
      <c r="S94" s="3">
        <v>36533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810999</v>
      </c>
    </row>
    <row r="95" spans="1:27" ht="30.6" x14ac:dyDescent="0.25">
      <c r="A95" s="2" t="s">
        <v>435</v>
      </c>
      <c r="B95" s="90" t="s">
        <v>1215</v>
      </c>
      <c r="C95" s="2" t="s">
        <v>511</v>
      </c>
      <c r="D95" s="2" t="s">
        <v>512</v>
      </c>
      <c r="E95" s="2" t="s">
        <v>561</v>
      </c>
      <c r="F95" s="2" t="s">
        <v>562</v>
      </c>
      <c r="G95" s="2" t="s">
        <v>563</v>
      </c>
      <c r="H95" s="2" t="s">
        <v>30</v>
      </c>
      <c r="I95" s="2" t="s">
        <v>40</v>
      </c>
      <c r="J95" s="2" t="s">
        <v>41</v>
      </c>
      <c r="K95" s="2" t="s">
        <v>33</v>
      </c>
      <c r="L95" s="2" t="s">
        <v>42</v>
      </c>
      <c r="M95" s="3">
        <v>0</v>
      </c>
      <c r="N95" s="3"/>
      <c r="O95" s="3">
        <v>974395</v>
      </c>
      <c r="P95" s="3">
        <v>3526742</v>
      </c>
      <c r="Q95" s="3">
        <v>3750779</v>
      </c>
      <c r="R95" s="3">
        <v>39956477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48208393</v>
      </c>
    </row>
    <row r="96" spans="1:27" ht="30.6" x14ac:dyDescent="0.25">
      <c r="A96" s="2" t="s">
        <v>435</v>
      </c>
      <c r="B96" s="90" t="s">
        <v>1215</v>
      </c>
      <c r="C96" s="2" t="s">
        <v>511</v>
      </c>
      <c r="D96" s="2" t="s">
        <v>512</v>
      </c>
      <c r="E96" s="2" t="s">
        <v>597</v>
      </c>
      <c r="F96" s="2" t="s">
        <v>598</v>
      </c>
      <c r="G96" s="2" t="s">
        <v>597</v>
      </c>
      <c r="H96" s="2" t="s">
        <v>30</v>
      </c>
      <c r="I96" s="2" t="s">
        <v>48</v>
      </c>
      <c r="J96" s="2" t="s">
        <v>41</v>
      </c>
      <c r="K96" s="2" t="s">
        <v>49</v>
      </c>
      <c r="L96" s="2" t="s">
        <v>42</v>
      </c>
      <c r="M96" s="3">
        <v>0</v>
      </c>
      <c r="N96" s="3"/>
      <c r="O96" s="3">
        <v>0</v>
      </c>
      <c r="P96" s="3">
        <v>457515</v>
      </c>
      <c r="Q96" s="3">
        <v>786515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1244030</v>
      </c>
    </row>
    <row r="97" spans="1:27" ht="30.6" x14ac:dyDescent="0.25">
      <c r="A97" s="2" t="s">
        <v>435</v>
      </c>
      <c r="B97" s="90" t="s">
        <v>1215</v>
      </c>
      <c r="C97" s="2" t="s">
        <v>511</v>
      </c>
      <c r="D97" s="2" t="s">
        <v>512</v>
      </c>
      <c r="E97" s="2" t="s">
        <v>585</v>
      </c>
      <c r="F97" s="2" t="s">
        <v>586</v>
      </c>
      <c r="G97" s="2" t="s">
        <v>585</v>
      </c>
      <c r="H97" s="2" t="s">
        <v>30</v>
      </c>
      <c r="I97" s="2" t="s">
        <v>48</v>
      </c>
      <c r="J97" s="2" t="s">
        <v>41</v>
      </c>
      <c r="K97" s="2" t="s">
        <v>49</v>
      </c>
      <c r="L97" s="2" t="s">
        <v>42</v>
      </c>
      <c r="M97" s="3">
        <v>0</v>
      </c>
      <c r="N97" s="3"/>
      <c r="O97" s="3">
        <v>0</v>
      </c>
      <c r="P97" s="3">
        <v>105001</v>
      </c>
      <c r="Q97" s="3">
        <v>211601</v>
      </c>
      <c r="R97" s="3">
        <v>639233</v>
      </c>
      <c r="S97" s="3">
        <v>40439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996274</v>
      </c>
    </row>
    <row r="98" spans="1:27" ht="30.6" x14ac:dyDescent="0.25">
      <c r="A98" s="2" t="s">
        <v>435</v>
      </c>
      <c r="B98" s="90" t="s">
        <v>1215</v>
      </c>
      <c r="C98" s="2" t="s">
        <v>511</v>
      </c>
      <c r="D98" s="2" t="s">
        <v>512</v>
      </c>
      <c r="E98" s="2" t="s">
        <v>552</v>
      </c>
      <c r="F98" s="2" t="s">
        <v>553</v>
      </c>
      <c r="G98" s="2" t="s">
        <v>554</v>
      </c>
      <c r="H98" s="2" t="s">
        <v>30</v>
      </c>
      <c r="I98" s="2" t="s">
        <v>48</v>
      </c>
      <c r="J98" s="2" t="s">
        <v>41</v>
      </c>
      <c r="K98" s="2" t="s">
        <v>49</v>
      </c>
      <c r="L98" s="2" t="s">
        <v>34</v>
      </c>
      <c r="M98" s="3">
        <v>1811.32</v>
      </c>
      <c r="N98" s="3"/>
      <c r="O98" s="3">
        <v>113871.36</v>
      </c>
      <c r="P98" s="3">
        <v>241878</v>
      </c>
      <c r="Q98" s="3">
        <v>186499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544059.68000000005</v>
      </c>
    </row>
    <row r="99" spans="1:27" ht="30.6" x14ac:dyDescent="0.25">
      <c r="A99" s="2" t="s">
        <v>435</v>
      </c>
      <c r="B99" s="90" t="s">
        <v>1215</v>
      </c>
      <c r="C99" s="2" t="s">
        <v>511</v>
      </c>
      <c r="D99" s="2" t="s">
        <v>512</v>
      </c>
      <c r="E99" s="2" t="s">
        <v>579</v>
      </c>
      <c r="F99" s="2" t="s">
        <v>580</v>
      </c>
      <c r="G99" s="2" t="s">
        <v>579</v>
      </c>
      <c r="H99" s="2" t="s">
        <v>30</v>
      </c>
      <c r="I99" s="2" t="s">
        <v>40</v>
      </c>
      <c r="J99" s="2" t="s">
        <v>41</v>
      </c>
      <c r="K99" s="2" t="s">
        <v>33</v>
      </c>
      <c r="L99" s="2" t="s">
        <v>42</v>
      </c>
      <c r="M99" s="3">
        <v>0</v>
      </c>
      <c r="N99" s="3"/>
      <c r="O99" s="3">
        <v>0</v>
      </c>
      <c r="P99" s="3">
        <v>177001</v>
      </c>
      <c r="Q99" s="3">
        <v>339546</v>
      </c>
      <c r="R99" s="3">
        <v>1140828</v>
      </c>
      <c r="S99" s="3">
        <v>26803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1684178</v>
      </c>
    </row>
    <row r="100" spans="1:27" ht="20.399999999999999" x14ac:dyDescent="0.25">
      <c r="A100" s="2" t="s">
        <v>435</v>
      </c>
      <c r="B100" s="90" t="s">
        <v>1215</v>
      </c>
      <c r="C100" s="2" t="s">
        <v>619</v>
      </c>
      <c r="D100" s="2" t="s">
        <v>620</v>
      </c>
      <c r="E100" s="2" t="s">
        <v>630</v>
      </c>
      <c r="F100" s="2" t="s">
        <v>631</v>
      </c>
      <c r="G100" s="2" t="s">
        <v>632</v>
      </c>
      <c r="H100" s="2" t="s">
        <v>30</v>
      </c>
      <c r="I100" s="2" t="s">
        <v>40</v>
      </c>
      <c r="J100" s="2" t="s">
        <v>485</v>
      </c>
      <c r="K100" s="2" t="s">
        <v>33</v>
      </c>
      <c r="L100" s="2" t="s">
        <v>34</v>
      </c>
      <c r="M100" s="3">
        <v>162528.79</v>
      </c>
      <c r="N100" s="3"/>
      <c r="O100" s="3">
        <v>0</v>
      </c>
      <c r="P100" s="3">
        <v>101498</v>
      </c>
      <c r="Q100" s="3">
        <v>999000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1263026.79</v>
      </c>
    </row>
    <row r="101" spans="1:27" ht="20.399999999999999" x14ac:dyDescent="0.25">
      <c r="A101" s="2" t="s">
        <v>435</v>
      </c>
      <c r="B101" s="90" t="s">
        <v>1215</v>
      </c>
      <c r="C101" s="2" t="s">
        <v>712</v>
      </c>
      <c r="D101" s="2" t="s">
        <v>713</v>
      </c>
      <c r="E101" s="2" t="s">
        <v>733</v>
      </c>
      <c r="F101" s="2" t="s">
        <v>734</v>
      </c>
      <c r="G101" s="2" t="s">
        <v>735</v>
      </c>
      <c r="H101" s="2" t="s">
        <v>30</v>
      </c>
      <c r="I101" s="2" t="s">
        <v>139</v>
      </c>
      <c r="J101" s="2" t="s">
        <v>41</v>
      </c>
      <c r="K101" s="2" t="s">
        <v>33</v>
      </c>
      <c r="L101" s="2" t="s">
        <v>34</v>
      </c>
      <c r="M101" s="3">
        <v>135615.43</v>
      </c>
      <c r="N101" s="3"/>
      <c r="O101" s="3">
        <v>58310.44</v>
      </c>
      <c r="P101" s="3">
        <v>0</v>
      </c>
      <c r="Q101" s="3">
        <v>0</v>
      </c>
      <c r="R101" s="3">
        <v>456000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649925.87</v>
      </c>
    </row>
    <row r="102" spans="1:27" ht="20.399999999999999" x14ac:dyDescent="0.25">
      <c r="A102" s="2" t="s">
        <v>435</v>
      </c>
      <c r="B102" s="90" t="s">
        <v>1215</v>
      </c>
      <c r="C102" s="2" t="s">
        <v>712</v>
      </c>
      <c r="D102" s="2" t="s">
        <v>713</v>
      </c>
      <c r="E102" s="2" t="s">
        <v>714</v>
      </c>
      <c r="F102" s="2" t="s">
        <v>715</v>
      </c>
      <c r="G102" s="2" t="s">
        <v>716</v>
      </c>
      <c r="H102" s="2" t="s">
        <v>30</v>
      </c>
      <c r="I102" s="2" t="s">
        <v>48</v>
      </c>
      <c r="J102" s="2" t="s">
        <v>717</v>
      </c>
      <c r="K102" s="2" t="s">
        <v>49</v>
      </c>
      <c r="L102" s="2" t="s">
        <v>34</v>
      </c>
      <c r="M102" s="3">
        <v>508907.04</v>
      </c>
      <c r="N102" s="3"/>
      <c r="O102" s="3">
        <v>68240.490000000005</v>
      </c>
      <c r="P102" s="154">
        <v>460916</v>
      </c>
      <c r="Q102" s="3">
        <v>2531524</v>
      </c>
      <c r="R102" s="3">
        <v>1060561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4630148.53</v>
      </c>
    </row>
    <row r="103" spans="1:27" ht="20.399999999999999" x14ac:dyDescent="0.25">
      <c r="A103" s="2" t="s">
        <v>435</v>
      </c>
      <c r="B103" s="90" t="s">
        <v>1215</v>
      </c>
      <c r="C103" s="2" t="s">
        <v>712</v>
      </c>
      <c r="D103" s="2" t="s">
        <v>713</v>
      </c>
      <c r="E103" s="2" t="s">
        <v>730</v>
      </c>
      <c r="F103" s="2" t="s">
        <v>731</v>
      </c>
      <c r="G103" s="2" t="s">
        <v>732</v>
      </c>
      <c r="H103" s="2" t="s">
        <v>30</v>
      </c>
      <c r="I103" s="2" t="s">
        <v>139</v>
      </c>
      <c r="J103" s="2" t="s">
        <v>717</v>
      </c>
      <c r="K103" s="2" t="s">
        <v>33</v>
      </c>
      <c r="L103" s="2" t="s">
        <v>34</v>
      </c>
      <c r="M103" s="3">
        <v>127207.11</v>
      </c>
      <c r="N103" s="3"/>
      <c r="O103" s="3">
        <v>175613.55</v>
      </c>
      <c r="P103" s="3">
        <v>128929</v>
      </c>
      <c r="Q103" s="3">
        <v>0</v>
      </c>
      <c r="R103" s="3">
        <v>2445249</v>
      </c>
      <c r="S103" s="3">
        <v>189750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3066748.66</v>
      </c>
    </row>
    <row r="104" spans="1:27" ht="20.399999999999999" x14ac:dyDescent="0.25">
      <c r="A104" s="2" t="s">
        <v>435</v>
      </c>
      <c r="B104" s="90" t="s">
        <v>1215</v>
      </c>
      <c r="C104" s="2" t="s">
        <v>923</v>
      </c>
      <c r="D104" s="2" t="s">
        <v>924</v>
      </c>
      <c r="E104" s="2" t="s">
        <v>925</v>
      </c>
      <c r="F104" s="2" t="s">
        <v>926</v>
      </c>
      <c r="G104" s="2" t="s">
        <v>927</v>
      </c>
      <c r="H104" s="2" t="s">
        <v>30</v>
      </c>
      <c r="I104" s="2" t="s">
        <v>48</v>
      </c>
      <c r="J104" s="2" t="s">
        <v>41</v>
      </c>
      <c r="K104" s="2" t="s">
        <v>49</v>
      </c>
      <c r="L104" s="2" t="s">
        <v>34</v>
      </c>
      <c r="M104" s="3">
        <v>148914.45000000001</v>
      </c>
      <c r="N104" s="3"/>
      <c r="O104" s="3">
        <v>37035.120000000003</v>
      </c>
      <c r="P104" s="3">
        <v>0</v>
      </c>
      <c r="Q104" s="3">
        <v>499999</v>
      </c>
      <c r="R104" s="3">
        <v>740966</v>
      </c>
      <c r="S104" s="3">
        <v>1004969</v>
      </c>
      <c r="T104" s="3">
        <v>1254063</v>
      </c>
      <c r="U104" s="3">
        <v>1539902</v>
      </c>
      <c r="V104" s="3">
        <v>4967718</v>
      </c>
      <c r="W104" s="3">
        <v>4947768</v>
      </c>
      <c r="X104" s="3">
        <v>4927816</v>
      </c>
      <c r="Y104" s="3">
        <v>74116773</v>
      </c>
      <c r="Z104" s="3">
        <v>0</v>
      </c>
      <c r="AA104" s="3">
        <v>94185923.569999993</v>
      </c>
    </row>
    <row r="105" spans="1:27" ht="20.399999999999999" x14ac:dyDescent="0.25">
      <c r="A105" s="2" t="s">
        <v>435</v>
      </c>
      <c r="B105" s="90" t="s">
        <v>1215</v>
      </c>
      <c r="C105" s="2" t="s">
        <v>946</v>
      </c>
      <c r="D105" s="2" t="s">
        <v>947</v>
      </c>
      <c r="E105" s="2" t="s">
        <v>948</v>
      </c>
      <c r="F105" s="2" t="s">
        <v>949</v>
      </c>
      <c r="G105" s="2" t="s">
        <v>950</v>
      </c>
      <c r="H105" s="2" t="s">
        <v>30</v>
      </c>
      <c r="I105" s="2" t="s">
        <v>444</v>
      </c>
      <c r="J105" s="2" t="s">
        <v>485</v>
      </c>
      <c r="K105" s="2" t="s">
        <v>49</v>
      </c>
      <c r="L105" s="2" t="s">
        <v>34</v>
      </c>
      <c r="M105" s="3">
        <v>2315227.13</v>
      </c>
      <c r="N105" s="3"/>
      <c r="O105" s="3">
        <v>3286158.99</v>
      </c>
      <c r="P105" s="3">
        <v>21301996</v>
      </c>
      <c r="Q105" s="3">
        <v>8250824</v>
      </c>
      <c r="R105" s="3">
        <v>326403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35480609.119999997</v>
      </c>
    </row>
    <row r="106" spans="1:27" ht="30.6" x14ac:dyDescent="0.25">
      <c r="A106" s="2" t="s">
        <v>247</v>
      </c>
      <c r="B106" s="90"/>
      <c r="C106" s="2" t="s">
        <v>248</v>
      </c>
      <c r="D106" s="2" t="s">
        <v>249</v>
      </c>
      <c r="E106" s="2" t="s">
        <v>379</v>
      </c>
      <c r="F106" s="2" t="s">
        <v>380</v>
      </c>
      <c r="G106" s="2" t="s">
        <v>381</v>
      </c>
      <c r="H106" s="2" t="s">
        <v>30</v>
      </c>
      <c r="I106" s="2" t="s">
        <v>48</v>
      </c>
      <c r="J106" s="2" t="s">
        <v>32</v>
      </c>
      <c r="K106" s="2" t="s">
        <v>49</v>
      </c>
      <c r="L106" s="2" t="s">
        <v>34</v>
      </c>
      <c r="M106" s="3">
        <v>247000</v>
      </c>
      <c r="N106" s="3"/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247000</v>
      </c>
    </row>
    <row r="107" spans="1:27" ht="30.6" x14ac:dyDescent="0.25">
      <c r="A107" s="2" t="s">
        <v>247</v>
      </c>
      <c r="B107" s="90"/>
      <c r="C107" s="2" t="s">
        <v>248</v>
      </c>
      <c r="D107" s="2" t="s">
        <v>249</v>
      </c>
      <c r="E107" s="2" t="s">
        <v>391</v>
      </c>
      <c r="F107" s="2" t="s">
        <v>392</v>
      </c>
      <c r="G107" s="2" t="s">
        <v>393</v>
      </c>
      <c r="H107" s="2" t="s">
        <v>30</v>
      </c>
      <c r="I107" s="2" t="s">
        <v>48</v>
      </c>
      <c r="J107" s="2" t="s">
        <v>32</v>
      </c>
      <c r="K107" s="2" t="s">
        <v>49</v>
      </c>
      <c r="L107" s="2" t="s">
        <v>34</v>
      </c>
      <c r="M107" s="3">
        <v>1609.72</v>
      </c>
      <c r="N107" s="3"/>
      <c r="O107" s="3">
        <v>908.82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2518.54</v>
      </c>
    </row>
    <row r="108" spans="1:27" ht="30.6" x14ac:dyDescent="0.25">
      <c r="A108" s="2" t="s">
        <v>247</v>
      </c>
      <c r="B108" s="90"/>
      <c r="C108" s="2" t="s">
        <v>248</v>
      </c>
      <c r="D108" s="2" t="s">
        <v>249</v>
      </c>
      <c r="E108" s="2" t="s">
        <v>364</v>
      </c>
      <c r="F108" s="2" t="s">
        <v>365</v>
      </c>
      <c r="G108" s="2" t="s">
        <v>366</v>
      </c>
      <c r="H108" s="2" t="s">
        <v>30</v>
      </c>
      <c r="I108" s="2" t="s">
        <v>48</v>
      </c>
      <c r="J108" s="2" t="s">
        <v>32</v>
      </c>
      <c r="K108" s="2" t="s">
        <v>49</v>
      </c>
      <c r="L108" s="2" t="s">
        <v>34</v>
      </c>
      <c r="M108" s="3">
        <v>13132.53</v>
      </c>
      <c r="N108" s="3"/>
      <c r="O108" s="3">
        <v>171283.17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184415.7</v>
      </c>
    </row>
    <row r="109" spans="1:27" ht="30.6" x14ac:dyDescent="0.25">
      <c r="A109" s="2" t="s">
        <v>247</v>
      </c>
      <c r="B109" s="90"/>
      <c r="C109" s="2" t="s">
        <v>248</v>
      </c>
      <c r="D109" s="2" t="s">
        <v>249</v>
      </c>
      <c r="E109" s="2" t="s">
        <v>304</v>
      </c>
      <c r="F109" s="2" t="s">
        <v>305</v>
      </c>
      <c r="G109" s="2" t="s">
        <v>306</v>
      </c>
      <c r="H109" s="2" t="s">
        <v>30</v>
      </c>
      <c r="I109" s="2" t="s">
        <v>48</v>
      </c>
      <c r="J109" s="2" t="s">
        <v>32</v>
      </c>
      <c r="K109" s="2" t="s">
        <v>49</v>
      </c>
      <c r="L109" s="2" t="s">
        <v>34</v>
      </c>
      <c r="M109" s="3">
        <v>60378.22</v>
      </c>
      <c r="N109" s="3"/>
      <c r="O109" s="3">
        <v>-405.71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59972.51</v>
      </c>
    </row>
    <row r="110" spans="1:27" ht="30.6" x14ac:dyDescent="0.25">
      <c r="A110" s="2" t="s">
        <v>247</v>
      </c>
      <c r="B110" s="90"/>
      <c r="C110" s="2" t="s">
        <v>248</v>
      </c>
      <c r="D110" s="2" t="s">
        <v>249</v>
      </c>
      <c r="E110" s="2" t="s">
        <v>388</v>
      </c>
      <c r="F110" s="2" t="s">
        <v>389</v>
      </c>
      <c r="G110" s="2" t="s">
        <v>390</v>
      </c>
      <c r="H110" s="2" t="s">
        <v>30</v>
      </c>
      <c r="I110" s="2" t="s">
        <v>48</v>
      </c>
      <c r="J110" s="2" t="s">
        <v>32</v>
      </c>
      <c r="K110" s="2" t="s">
        <v>49</v>
      </c>
      <c r="L110" s="2" t="s">
        <v>34</v>
      </c>
      <c r="M110" s="3">
        <v>58494.239999999998</v>
      </c>
      <c r="N110" s="3"/>
      <c r="O110" s="3">
        <v>25466.93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83961.17</v>
      </c>
    </row>
    <row r="111" spans="1:27" ht="30.6" x14ac:dyDescent="0.25">
      <c r="A111" s="2" t="s">
        <v>247</v>
      </c>
      <c r="B111" s="90"/>
      <c r="C111" s="2" t="s">
        <v>248</v>
      </c>
      <c r="D111" s="2" t="s">
        <v>249</v>
      </c>
      <c r="E111" s="2" t="s">
        <v>280</v>
      </c>
      <c r="F111" s="2" t="s">
        <v>281</v>
      </c>
      <c r="G111" s="2" t="s">
        <v>282</v>
      </c>
      <c r="H111" s="2" t="s">
        <v>30</v>
      </c>
      <c r="I111" s="2" t="s">
        <v>48</v>
      </c>
      <c r="J111" s="2" t="s">
        <v>32</v>
      </c>
      <c r="K111" s="2" t="s">
        <v>49</v>
      </c>
      <c r="L111" s="2" t="s">
        <v>34</v>
      </c>
      <c r="M111" s="3">
        <v>150244.17000000001</v>
      </c>
      <c r="N111" s="3"/>
      <c r="O111" s="3">
        <v>389.73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150633.9</v>
      </c>
    </row>
    <row r="112" spans="1:27" ht="30.6" x14ac:dyDescent="0.25">
      <c r="A112" s="2" t="s">
        <v>247</v>
      </c>
      <c r="B112" s="90"/>
      <c r="C112" s="2" t="s">
        <v>248</v>
      </c>
      <c r="D112" s="2" t="s">
        <v>249</v>
      </c>
      <c r="E112" s="2" t="s">
        <v>373</v>
      </c>
      <c r="F112" s="2" t="s">
        <v>374</v>
      </c>
      <c r="G112" s="2" t="s">
        <v>375</v>
      </c>
      <c r="H112" s="2" t="s">
        <v>30</v>
      </c>
      <c r="I112" s="2" t="s">
        <v>48</v>
      </c>
      <c r="J112" s="2" t="s">
        <v>32</v>
      </c>
      <c r="K112" s="2" t="s">
        <v>49</v>
      </c>
      <c r="L112" s="2" t="s">
        <v>34</v>
      </c>
      <c r="M112" s="3">
        <v>43893.89</v>
      </c>
      <c r="N112" s="3"/>
      <c r="O112" s="3">
        <v>14401.31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58295.199999999997</v>
      </c>
    </row>
    <row r="113" spans="1:27" ht="30.6" x14ac:dyDescent="0.25">
      <c r="A113" s="2" t="s">
        <v>247</v>
      </c>
      <c r="B113" s="90"/>
      <c r="C113" s="2" t="s">
        <v>248</v>
      </c>
      <c r="D113" s="2" t="s">
        <v>249</v>
      </c>
      <c r="E113" s="2" t="s">
        <v>283</v>
      </c>
      <c r="F113" s="2" t="s">
        <v>284</v>
      </c>
      <c r="G113" s="2" t="s">
        <v>285</v>
      </c>
      <c r="H113" s="2" t="s">
        <v>30</v>
      </c>
      <c r="I113" s="2" t="s">
        <v>48</v>
      </c>
      <c r="J113" s="2" t="s">
        <v>32</v>
      </c>
      <c r="K113" s="2" t="s">
        <v>49</v>
      </c>
      <c r="L113" s="2" t="s">
        <v>34</v>
      </c>
      <c r="M113" s="3">
        <v>176629.5</v>
      </c>
      <c r="N113" s="3"/>
      <c r="O113" s="3">
        <v>13608.96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190238.46</v>
      </c>
    </row>
    <row r="114" spans="1:27" ht="30.6" x14ac:dyDescent="0.25">
      <c r="A114" s="2" t="s">
        <v>247</v>
      </c>
      <c r="B114" s="90"/>
      <c r="C114" s="2" t="s">
        <v>248</v>
      </c>
      <c r="D114" s="2" t="s">
        <v>249</v>
      </c>
      <c r="E114" s="2" t="s">
        <v>292</v>
      </c>
      <c r="F114" s="2" t="s">
        <v>293</v>
      </c>
      <c r="G114" s="2" t="s">
        <v>294</v>
      </c>
      <c r="H114" s="2" t="s">
        <v>30</v>
      </c>
      <c r="I114" s="2" t="s">
        <v>48</v>
      </c>
      <c r="J114" s="2" t="s">
        <v>32</v>
      </c>
      <c r="K114" s="2" t="s">
        <v>49</v>
      </c>
      <c r="L114" s="2" t="s">
        <v>34</v>
      </c>
      <c r="M114" s="3">
        <v>225104.17</v>
      </c>
      <c r="N114" s="3"/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225104.17</v>
      </c>
    </row>
    <row r="115" spans="1:27" ht="30.6" x14ac:dyDescent="0.25">
      <c r="A115" s="2" t="s">
        <v>247</v>
      </c>
      <c r="B115" s="90"/>
      <c r="C115" s="2" t="s">
        <v>248</v>
      </c>
      <c r="D115" s="2" t="s">
        <v>249</v>
      </c>
      <c r="E115" s="2" t="s">
        <v>253</v>
      </c>
      <c r="F115" s="2" t="s">
        <v>254</v>
      </c>
      <c r="G115" s="2" t="s">
        <v>255</v>
      </c>
      <c r="H115" s="2" t="s">
        <v>30</v>
      </c>
      <c r="I115" s="2" t="s">
        <v>48</v>
      </c>
      <c r="J115" s="2" t="s">
        <v>32</v>
      </c>
      <c r="K115" s="2" t="s">
        <v>49</v>
      </c>
      <c r="L115" s="2" t="s">
        <v>34</v>
      </c>
      <c r="M115" s="3">
        <v>189574.77</v>
      </c>
      <c r="N115" s="3"/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189574.77</v>
      </c>
    </row>
    <row r="116" spans="1:27" ht="30.6" x14ac:dyDescent="0.25">
      <c r="A116" s="2" t="s">
        <v>247</v>
      </c>
      <c r="B116" s="90"/>
      <c r="C116" s="2" t="s">
        <v>248</v>
      </c>
      <c r="D116" s="2" t="s">
        <v>249</v>
      </c>
      <c r="E116" s="2" t="s">
        <v>334</v>
      </c>
      <c r="F116" s="2" t="s">
        <v>335</v>
      </c>
      <c r="G116" s="2" t="s">
        <v>336</v>
      </c>
      <c r="H116" s="2" t="s">
        <v>30</v>
      </c>
      <c r="I116" s="2" t="s">
        <v>48</v>
      </c>
      <c r="J116" s="2" t="s">
        <v>32</v>
      </c>
      <c r="K116" s="2" t="s">
        <v>49</v>
      </c>
      <c r="L116" s="2" t="s">
        <v>34</v>
      </c>
      <c r="M116" s="3">
        <v>142011.68</v>
      </c>
      <c r="N116" s="3"/>
      <c r="O116" s="3">
        <v>29784.93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171796.61</v>
      </c>
    </row>
    <row r="117" spans="1:27" ht="30.6" x14ac:dyDescent="0.25">
      <c r="A117" s="2" t="s">
        <v>247</v>
      </c>
      <c r="B117" s="90"/>
      <c r="C117" s="2" t="s">
        <v>248</v>
      </c>
      <c r="D117" s="2" t="s">
        <v>249</v>
      </c>
      <c r="E117" s="2" t="s">
        <v>349</v>
      </c>
      <c r="F117" s="2" t="s">
        <v>350</v>
      </c>
      <c r="G117" s="2" t="s">
        <v>351</v>
      </c>
      <c r="H117" s="2" t="s">
        <v>30</v>
      </c>
      <c r="I117" s="2" t="s">
        <v>48</v>
      </c>
      <c r="J117" s="2" t="s">
        <v>32</v>
      </c>
      <c r="K117" s="2" t="s">
        <v>49</v>
      </c>
      <c r="L117" s="2" t="s">
        <v>34</v>
      </c>
      <c r="M117" s="3">
        <v>11853.99</v>
      </c>
      <c r="N117" s="3"/>
      <c r="O117" s="3">
        <v>1697.99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13551.98</v>
      </c>
    </row>
    <row r="118" spans="1:27" ht="30.6" x14ac:dyDescent="0.25">
      <c r="A118" s="2" t="s">
        <v>247</v>
      </c>
      <c r="B118" s="90"/>
      <c r="C118" s="2" t="s">
        <v>248</v>
      </c>
      <c r="D118" s="2" t="s">
        <v>249</v>
      </c>
      <c r="E118" s="2" t="s">
        <v>316</v>
      </c>
      <c r="F118" s="2" t="s">
        <v>317</v>
      </c>
      <c r="G118" s="2" t="s">
        <v>318</v>
      </c>
      <c r="H118" s="2" t="s">
        <v>30</v>
      </c>
      <c r="I118" s="2" t="s">
        <v>48</v>
      </c>
      <c r="J118" s="2" t="s">
        <v>32</v>
      </c>
      <c r="K118" s="2" t="s">
        <v>49</v>
      </c>
      <c r="L118" s="2" t="s">
        <v>34</v>
      </c>
      <c r="M118" s="3">
        <v>208067.93</v>
      </c>
      <c r="N118" s="3"/>
      <c r="O118" s="3">
        <v>4793.2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212861.13</v>
      </c>
    </row>
    <row r="119" spans="1:27" ht="30.6" x14ac:dyDescent="0.25">
      <c r="A119" s="2" t="s">
        <v>247</v>
      </c>
      <c r="B119" s="90"/>
      <c r="C119" s="2" t="s">
        <v>248</v>
      </c>
      <c r="D119" s="2" t="s">
        <v>249</v>
      </c>
      <c r="E119" s="2" t="s">
        <v>352</v>
      </c>
      <c r="F119" s="2" t="s">
        <v>353</v>
      </c>
      <c r="G119" s="2" t="s">
        <v>354</v>
      </c>
      <c r="H119" s="2" t="s">
        <v>30</v>
      </c>
      <c r="I119" s="2" t="s">
        <v>48</v>
      </c>
      <c r="J119" s="2" t="s">
        <v>32</v>
      </c>
      <c r="K119" s="2" t="s">
        <v>49</v>
      </c>
      <c r="L119" s="2" t="s">
        <v>34</v>
      </c>
      <c r="M119" s="3">
        <v>733.61</v>
      </c>
      <c r="N119" s="3"/>
      <c r="O119" s="3">
        <v>901.25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1634.86</v>
      </c>
    </row>
    <row r="120" spans="1:27" ht="30.6" x14ac:dyDescent="0.25">
      <c r="A120" s="2" t="s">
        <v>247</v>
      </c>
      <c r="B120" s="90"/>
      <c r="C120" s="2" t="s">
        <v>248</v>
      </c>
      <c r="D120" s="2" t="s">
        <v>249</v>
      </c>
      <c r="E120" s="2" t="s">
        <v>355</v>
      </c>
      <c r="F120" s="2" t="s">
        <v>356</v>
      </c>
      <c r="G120" s="2" t="s">
        <v>357</v>
      </c>
      <c r="H120" s="2" t="s">
        <v>30</v>
      </c>
      <c r="I120" s="2" t="s">
        <v>48</v>
      </c>
      <c r="J120" s="2" t="s">
        <v>32</v>
      </c>
      <c r="K120" s="2" t="s">
        <v>49</v>
      </c>
      <c r="L120" s="2" t="s">
        <v>34</v>
      </c>
      <c r="M120" s="3">
        <v>126414.9</v>
      </c>
      <c r="N120" s="3"/>
      <c r="O120" s="3">
        <v>941.41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127356.31</v>
      </c>
    </row>
    <row r="121" spans="1:27" ht="30.6" x14ac:dyDescent="0.25">
      <c r="A121" s="2" t="s">
        <v>247</v>
      </c>
      <c r="B121" s="90"/>
      <c r="C121" s="2" t="s">
        <v>248</v>
      </c>
      <c r="D121" s="2" t="s">
        <v>249</v>
      </c>
      <c r="E121" s="2" t="s">
        <v>319</v>
      </c>
      <c r="F121" s="2" t="s">
        <v>320</v>
      </c>
      <c r="G121" s="2" t="s">
        <v>321</v>
      </c>
      <c r="H121" s="2" t="s">
        <v>30</v>
      </c>
      <c r="I121" s="2" t="s">
        <v>48</v>
      </c>
      <c r="J121" s="2" t="s">
        <v>32</v>
      </c>
      <c r="K121" s="2" t="s">
        <v>49</v>
      </c>
      <c r="L121" s="2" t="s">
        <v>34</v>
      </c>
      <c r="M121" s="3">
        <v>157331.20000000001</v>
      </c>
      <c r="N121" s="3"/>
      <c r="O121" s="3">
        <v>2835.58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160166.78</v>
      </c>
    </row>
    <row r="122" spans="1:27" ht="30.6" x14ac:dyDescent="0.25">
      <c r="A122" s="2" t="s">
        <v>247</v>
      </c>
      <c r="B122" s="90"/>
      <c r="C122" s="2" t="s">
        <v>248</v>
      </c>
      <c r="D122" s="2" t="s">
        <v>249</v>
      </c>
      <c r="E122" s="2" t="s">
        <v>367</v>
      </c>
      <c r="F122" s="2" t="s">
        <v>368</v>
      </c>
      <c r="G122" s="2" t="s">
        <v>369</v>
      </c>
      <c r="H122" s="2" t="s">
        <v>30</v>
      </c>
      <c r="I122" s="2" t="s">
        <v>48</v>
      </c>
      <c r="J122" s="2" t="s">
        <v>32</v>
      </c>
      <c r="K122" s="2" t="s">
        <v>49</v>
      </c>
      <c r="L122" s="2" t="s">
        <v>34</v>
      </c>
      <c r="M122" s="3">
        <v>43851.9</v>
      </c>
      <c r="N122" s="3"/>
      <c r="O122" s="3">
        <v>2051.02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45902.92</v>
      </c>
    </row>
    <row r="123" spans="1:27" ht="30.6" x14ac:dyDescent="0.25">
      <c r="A123" s="2" t="s">
        <v>247</v>
      </c>
      <c r="B123" s="90"/>
      <c r="C123" s="2" t="s">
        <v>248</v>
      </c>
      <c r="D123" s="2" t="s">
        <v>249</v>
      </c>
      <c r="E123" s="2" t="s">
        <v>322</v>
      </c>
      <c r="F123" s="2" t="s">
        <v>323</v>
      </c>
      <c r="G123" s="2" t="s">
        <v>324</v>
      </c>
      <c r="H123" s="2" t="s">
        <v>30</v>
      </c>
      <c r="I123" s="2" t="s">
        <v>48</v>
      </c>
      <c r="J123" s="2" t="s">
        <v>32</v>
      </c>
      <c r="K123" s="2" t="s">
        <v>49</v>
      </c>
      <c r="L123" s="2" t="s">
        <v>34</v>
      </c>
      <c r="M123" s="3">
        <v>69382.539999999994</v>
      </c>
      <c r="N123" s="3"/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69382.539999999994</v>
      </c>
    </row>
    <row r="124" spans="1:27" ht="30.6" x14ac:dyDescent="0.25">
      <c r="A124" s="2" t="s">
        <v>247</v>
      </c>
      <c r="B124" s="90"/>
      <c r="C124" s="2" t="s">
        <v>248</v>
      </c>
      <c r="D124" s="2" t="s">
        <v>249</v>
      </c>
      <c r="E124" s="2" t="s">
        <v>340</v>
      </c>
      <c r="F124" s="2" t="s">
        <v>341</v>
      </c>
      <c r="G124" s="2" t="s">
        <v>342</v>
      </c>
      <c r="H124" s="2" t="s">
        <v>30</v>
      </c>
      <c r="I124" s="2" t="s">
        <v>48</v>
      </c>
      <c r="J124" s="2" t="s">
        <v>32</v>
      </c>
      <c r="K124" s="2" t="s">
        <v>49</v>
      </c>
      <c r="L124" s="2" t="s">
        <v>34</v>
      </c>
      <c r="M124" s="3">
        <v>235328.62</v>
      </c>
      <c r="N124" s="3"/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235328.62</v>
      </c>
    </row>
    <row r="125" spans="1:27" ht="30.6" x14ac:dyDescent="0.25">
      <c r="A125" s="2" t="s">
        <v>247</v>
      </c>
      <c r="B125" s="90"/>
      <c r="C125" s="2" t="s">
        <v>248</v>
      </c>
      <c r="D125" s="2" t="s">
        <v>249</v>
      </c>
      <c r="E125" s="2" t="s">
        <v>382</v>
      </c>
      <c r="F125" s="2" t="s">
        <v>383</v>
      </c>
      <c r="G125" s="2" t="s">
        <v>384</v>
      </c>
      <c r="H125" s="2" t="s">
        <v>30</v>
      </c>
      <c r="I125" s="2" t="s">
        <v>48</v>
      </c>
      <c r="J125" s="2" t="s">
        <v>32</v>
      </c>
      <c r="K125" s="2" t="s">
        <v>49</v>
      </c>
      <c r="L125" s="2" t="s">
        <v>34</v>
      </c>
      <c r="M125" s="3">
        <v>59865.38</v>
      </c>
      <c r="N125" s="3"/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59865.38</v>
      </c>
    </row>
    <row r="126" spans="1:27" ht="30.6" x14ac:dyDescent="0.25">
      <c r="A126" s="2" t="s">
        <v>247</v>
      </c>
      <c r="B126" s="90"/>
      <c r="C126" s="2" t="s">
        <v>248</v>
      </c>
      <c r="D126" s="2" t="s">
        <v>249</v>
      </c>
      <c r="E126" s="2" t="s">
        <v>328</v>
      </c>
      <c r="F126" s="2" t="s">
        <v>329</v>
      </c>
      <c r="G126" s="2" t="s">
        <v>330</v>
      </c>
      <c r="H126" s="2" t="s">
        <v>30</v>
      </c>
      <c r="I126" s="2" t="s">
        <v>48</v>
      </c>
      <c r="J126" s="2" t="s">
        <v>32</v>
      </c>
      <c r="K126" s="2" t="s">
        <v>49</v>
      </c>
      <c r="L126" s="2" t="s">
        <v>34</v>
      </c>
      <c r="M126" s="3">
        <v>189218.46</v>
      </c>
      <c r="N126" s="3"/>
      <c r="O126" s="3">
        <v>405.71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189624.17</v>
      </c>
    </row>
    <row r="127" spans="1:27" ht="30.6" x14ac:dyDescent="0.25">
      <c r="A127" s="2" t="s">
        <v>247</v>
      </c>
      <c r="B127" s="90"/>
      <c r="C127" s="2" t="s">
        <v>248</v>
      </c>
      <c r="D127" s="2" t="s">
        <v>249</v>
      </c>
      <c r="E127" s="2" t="s">
        <v>361</v>
      </c>
      <c r="F127" s="2" t="s">
        <v>362</v>
      </c>
      <c r="G127" s="2" t="s">
        <v>363</v>
      </c>
      <c r="H127" s="2" t="s">
        <v>30</v>
      </c>
      <c r="I127" s="2" t="s">
        <v>48</v>
      </c>
      <c r="J127" s="2" t="s">
        <v>32</v>
      </c>
      <c r="K127" s="2" t="s">
        <v>49</v>
      </c>
      <c r="L127" s="2" t="s">
        <v>34</v>
      </c>
      <c r="M127" s="3">
        <v>28040.44</v>
      </c>
      <c r="N127" s="3"/>
      <c r="O127" s="3">
        <v>7142.73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35183.17</v>
      </c>
    </row>
    <row r="128" spans="1:27" ht="30.6" x14ac:dyDescent="0.25">
      <c r="A128" s="2" t="s">
        <v>247</v>
      </c>
      <c r="B128" s="90"/>
      <c r="C128" s="2" t="s">
        <v>248</v>
      </c>
      <c r="D128" s="2" t="s">
        <v>249</v>
      </c>
      <c r="E128" s="2" t="s">
        <v>268</v>
      </c>
      <c r="F128" s="2" t="s">
        <v>269</v>
      </c>
      <c r="G128" s="2" t="s">
        <v>270</v>
      </c>
      <c r="H128" s="2" t="s">
        <v>30</v>
      </c>
      <c r="I128" s="2" t="s">
        <v>48</v>
      </c>
      <c r="J128" s="2" t="s">
        <v>32</v>
      </c>
      <c r="K128" s="2" t="s">
        <v>49</v>
      </c>
      <c r="L128" s="2" t="s">
        <v>34</v>
      </c>
      <c r="M128" s="3">
        <v>238297.99</v>
      </c>
      <c r="N128" s="3"/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238297.99</v>
      </c>
    </row>
    <row r="129" spans="1:27" ht="30.6" x14ac:dyDescent="0.25">
      <c r="A129" s="2" t="s">
        <v>247</v>
      </c>
      <c r="B129" s="90"/>
      <c r="C129" s="2" t="s">
        <v>248</v>
      </c>
      <c r="D129" s="2" t="s">
        <v>249</v>
      </c>
      <c r="E129" s="2" t="s">
        <v>331</v>
      </c>
      <c r="F129" s="2" t="s">
        <v>332</v>
      </c>
      <c r="G129" s="2" t="s">
        <v>333</v>
      </c>
      <c r="H129" s="2" t="s">
        <v>30</v>
      </c>
      <c r="I129" s="2" t="s">
        <v>48</v>
      </c>
      <c r="J129" s="2" t="s">
        <v>32</v>
      </c>
      <c r="K129" s="2" t="s">
        <v>49</v>
      </c>
      <c r="L129" s="2" t="s">
        <v>34</v>
      </c>
      <c r="M129" s="3">
        <v>171248.14</v>
      </c>
      <c r="N129" s="3"/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171248.14</v>
      </c>
    </row>
    <row r="130" spans="1:27" ht="30.6" x14ac:dyDescent="0.25">
      <c r="A130" s="2" t="s">
        <v>247</v>
      </c>
      <c r="B130" s="90"/>
      <c r="C130" s="2" t="s">
        <v>248</v>
      </c>
      <c r="D130" s="2" t="s">
        <v>249</v>
      </c>
      <c r="E130" s="2" t="s">
        <v>259</v>
      </c>
      <c r="F130" s="2" t="s">
        <v>260</v>
      </c>
      <c r="G130" s="2" t="s">
        <v>261</v>
      </c>
      <c r="H130" s="2" t="s">
        <v>30</v>
      </c>
      <c r="I130" s="2" t="s">
        <v>48</v>
      </c>
      <c r="J130" s="2" t="s">
        <v>32</v>
      </c>
      <c r="K130" s="2" t="s">
        <v>49</v>
      </c>
      <c r="L130" s="2" t="s">
        <v>34</v>
      </c>
      <c r="M130" s="3">
        <v>238727.41</v>
      </c>
      <c r="N130" s="3"/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238727.41</v>
      </c>
    </row>
    <row r="131" spans="1:27" ht="30.6" x14ac:dyDescent="0.25">
      <c r="A131" s="2" t="s">
        <v>247</v>
      </c>
      <c r="B131" s="90"/>
      <c r="C131" s="2" t="s">
        <v>248</v>
      </c>
      <c r="D131" s="2" t="s">
        <v>249</v>
      </c>
      <c r="E131" s="2" t="s">
        <v>250</v>
      </c>
      <c r="F131" s="2" t="s">
        <v>251</v>
      </c>
      <c r="G131" s="2" t="s">
        <v>252</v>
      </c>
      <c r="H131" s="2" t="s">
        <v>30</v>
      </c>
      <c r="I131" s="2" t="s">
        <v>48</v>
      </c>
      <c r="J131" s="2" t="s">
        <v>32</v>
      </c>
      <c r="K131" s="2" t="s">
        <v>49</v>
      </c>
      <c r="L131" s="2" t="s">
        <v>34</v>
      </c>
      <c r="M131" s="3">
        <v>-7.0000000000000007E-2</v>
      </c>
      <c r="N131" s="3"/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-7.0000000000000007E-2</v>
      </c>
    </row>
    <row r="132" spans="1:27" ht="30.6" x14ac:dyDescent="0.25">
      <c r="A132" s="2" t="s">
        <v>247</v>
      </c>
      <c r="B132" s="90" t="s">
        <v>1224</v>
      </c>
      <c r="C132" s="2" t="s">
        <v>248</v>
      </c>
      <c r="D132" s="2" t="s">
        <v>249</v>
      </c>
      <c r="E132" s="2" t="s">
        <v>248</v>
      </c>
      <c r="F132" s="2" t="s">
        <v>394</v>
      </c>
      <c r="G132" s="2" t="s">
        <v>248</v>
      </c>
      <c r="H132" s="2" t="s">
        <v>30</v>
      </c>
      <c r="I132" s="2" t="s">
        <v>48</v>
      </c>
      <c r="J132" s="2" t="s">
        <v>32</v>
      </c>
      <c r="K132" s="2" t="s">
        <v>49</v>
      </c>
      <c r="L132" s="2" t="s">
        <v>34</v>
      </c>
      <c r="M132" s="3">
        <v>0</v>
      </c>
      <c r="N132" s="3"/>
      <c r="O132" s="3">
        <v>722645</v>
      </c>
      <c r="P132" s="3">
        <v>1451119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2173764</v>
      </c>
    </row>
    <row r="133" spans="1:27" ht="30.6" x14ac:dyDescent="0.25">
      <c r="A133" s="2" t="s">
        <v>247</v>
      </c>
      <c r="B133" s="90"/>
      <c r="C133" s="2" t="s">
        <v>248</v>
      </c>
      <c r="D133" s="2" t="s">
        <v>249</v>
      </c>
      <c r="E133" s="2" t="s">
        <v>271</v>
      </c>
      <c r="F133" s="2" t="s">
        <v>272</v>
      </c>
      <c r="G133" s="2" t="s">
        <v>273</v>
      </c>
      <c r="H133" s="2" t="s">
        <v>30</v>
      </c>
      <c r="I133" s="2" t="s">
        <v>48</v>
      </c>
      <c r="J133" s="2" t="s">
        <v>32</v>
      </c>
      <c r="K133" s="2" t="s">
        <v>49</v>
      </c>
      <c r="L133" s="2" t="s">
        <v>34</v>
      </c>
      <c r="M133" s="3">
        <v>208610.43</v>
      </c>
      <c r="N133" s="3"/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208610.43</v>
      </c>
    </row>
    <row r="134" spans="1:27" ht="30.6" x14ac:dyDescent="0.25">
      <c r="A134" s="2" t="s">
        <v>247</v>
      </c>
      <c r="B134" s="90"/>
      <c r="C134" s="2" t="s">
        <v>248</v>
      </c>
      <c r="D134" s="2" t="s">
        <v>249</v>
      </c>
      <c r="E134" s="2" t="s">
        <v>256</v>
      </c>
      <c r="F134" s="2" t="s">
        <v>257</v>
      </c>
      <c r="G134" s="2" t="s">
        <v>258</v>
      </c>
      <c r="H134" s="2" t="s">
        <v>30</v>
      </c>
      <c r="I134" s="2" t="s">
        <v>48</v>
      </c>
      <c r="J134" s="2" t="s">
        <v>32</v>
      </c>
      <c r="K134" s="2" t="s">
        <v>49</v>
      </c>
      <c r="L134" s="2" t="s">
        <v>34</v>
      </c>
      <c r="M134" s="3">
        <v>83243.259999999995</v>
      </c>
      <c r="N134" s="3"/>
      <c r="O134" s="3">
        <v>-10320.89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72922.37</v>
      </c>
    </row>
    <row r="135" spans="1:27" ht="30.6" x14ac:dyDescent="0.25">
      <c r="A135" s="2" t="s">
        <v>247</v>
      </c>
      <c r="B135" s="90"/>
      <c r="C135" s="2" t="s">
        <v>248</v>
      </c>
      <c r="D135" s="2" t="s">
        <v>249</v>
      </c>
      <c r="E135" s="2" t="s">
        <v>274</v>
      </c>
      <c r="F135" s="2" t="s">
        <v>275</v>
      </c>
      <c r="G135" s="2" t="s">
        <v>276</v>
      </c>
      <c r="H135" s="2" t="s">
        <v>30</v>
      </c>
      <c r="I135" s="2" t="s">
        <v>48</v>
      </c>
      <c r="J135" s="2" t="s">
        <v>32</v>
      </c>
      <c r="K135" s="2" t="s">
        <v>49</v>
      </c>
      <c r="L135" s="2" t="s">
        <v>34</v>
      </c>
      <c r="M135" s="3">
        <v>197549.84</v>
      </c>
      <c r="N135" s="3"/>
      <c r="O135" s="3">
        <v>8688.56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206238.4</v>
      </c>
    </row>
    <row r="136" spans="1:27" ht="30.6" x14ac:dyDescent="0.25">
      <c r="A136" s="2" t="s">
        <v>247</v>
      </c>
      <c r="B136" s="90"/>
      <c r="C136" s="2" t="s">
        <v>248</v>
      </c>
      <c r="D136" s="2" t="s">
        <v>249</v>
      </c>
      <c r="E136" s="2" t="s">
        <v>310</v>
      </c>
      <c r="F136" s="2" t="s">
        <v>311</v>
      </c>
      <c r="G136" s="2" t="s">
        <v>312</v>
      </c>
      <c r="H136" s="2" t="s">
        <v>30</v>
      </c>
      <c r="I136" s="2" t="s">
        <v>48</v>
      </c>
      <c r="J136" s="2" t="s">
        <v>32</v>
      </c>
      <c r="K136" s="2" t="s">
        <v>49</v>
      </c>
      <c r="L136" s="2" t="s">
        <v>34</v>
      </c>
      <c r="M136" s="3">
        <v>175194.91</v>
      </c>
      <c r="N136" s="3"/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175194.91</v>
      </c>
    </row>
    <row r="137" spans="1:27" ht="30.6" x14ac:dyDescent="0.25">
      <c r="A137" s="2" t="s">
        <v>247</v>
      </c>
      <c r="B137" s="90"/>
      <c r="C137" s="2" t="s">
        <v>248</v>
      </c>
      <c r="D137" s="2" t="s">
        <v>249</v>
      </c>
      <c r="E137" s="2" t="s">
        <v>277</v>
      </c>
      <c r="F137" s="2" t="s">
        <v>278</v>
      </c>
      <c r="G137" s="2" t="s">
        <v>279</v>
      </c>
      <c r="H137" s="2" t="s">
        <v>30</v>
      </c>
      <c r="I137" s="2" t="s">
        <v>48</v>
      </c>
      <c r="J137" s="2" t="s">
        <v>32</v>
      </c>
      <c r="K137" s="2" t="s">
        <v>49</v>
      </c>
      <c r="L137" s="2" t="s">
        <v>34</v>
      </c>
      <c r="M137" s="3">
        <v>174461.4</v>
      </c>
      <c r="N137" s="3"/>
      <c r="O137" s="3">
        <v>8475.06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182936.46</v>
      </c>
    </row>
    <row r="138" spans="1:27" ht="30.6" x14ac:dyDescent="0.25">
      <c r="A138" s="2" t="s">
        <v>247</v>
      </c>
      <c r="B138" s="90"/>
      <c r="C138" s="2" t="s">
        <v>248</v>
      </c>
      <c r="D138" s="2" t="s">
        <v>249</v>
      </c>
      <c r="E138" s="2" t="s">
        <v>298</v>
      </c>
      <c r="F138" s="2" t="s">
        <v>299</v>
      </c>
      <c r="G138" s="2" t="s">
        <v>300</v>
      </c>
      <c r="H138" s="2" t="s">
        <v>30</v>
      </c>
      <c r="I138" s="2" t="s">
        <v>48</v>
      </c>
      <c r="J138" s="2" t="s">
        <v>32</v>
      </c>
      <c r="K138" s="2" t="s">
        <v>49</v>
      </c>
      <c r="L138" s="2" t="s">
        <v>34</v>
      </c>
      <c r="M138" s="3">
        <v>207565.3</v>
      </c>
      <c r="N138" s="3"/>
      <c r="O138" s="3">
        <v>-37084.97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170480.33</v>
      </c>
    </row>
    <row r="139" spans="1:27" ht="30.6" x14ac:dyDescent="0.25">
      <c r="A139" s="2" t="s">
        <v>247</v>
      </c>
      <c r="B139" s="90"/>
      <c r="C139" s="2" t="s">
        <v>248</v>
      </c>
      <c r="D139" s="2" t="s">
        <v>249</v>
      </c>
      <c r="E139" s="2" t="s">
        <v>295</v>
      </c>
      <c r="F139" s="2" t="s">
        <v>296</v>
      </c>
      <c r="G139" s="2" t="s">
        <v>297</v>
      </c>
      <c r="H139" s="2" t="s">
        <v>30</v>
      </c>
      <c r="I139" s="2" t="s">
        <v>48</v>
      </c>
      <c r="J139" s="2" t="s">
        <v>32</v>
      </c>
      <c r="K139" s="2" t="s">
        <v>49</v>
      </c>
      <c r="L139" s="2" t="s">
        <v>34</v>
      </c>
      <c r="M139" s="3">
        <v>146083.06</v>
      </c>
      <c r="N139" s="3"/>
      <c r="O139" s="3">
        <v>30186.19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176269.25</v>
      </c>
    </row>
    <row r="140" spans="1:27" ht="30.6" x14ac:dyDescent="0.25">
      <c r="A140" s="2" t="s">
        <v>247</v>
      </c>
      <c r="B140" s="90"/>
      <c r="C140" s="2" t="s">
        <v>248</v>
      </c>
      <c r="D140" s="2" t="s">
        <v>249</v>
      </c>
      <c r="E140" s="2" t="s">
        <v>286</v>
      </c>
      <c r="F140" s="2" t="s">
        <v>287</v>
      </c>
      <c r="G140" s="2" t="s">
        <v>288</v>
      </c>
      <c r="H140" s="2" t="s">
        <v>30</v>
      </c>
      <c r="I140" s="2" t="s">
        <v>48</v>
      </c>
      <c r="J140" s="2" t="s">
        <v>32</v>
      </c>
      <c r="K140" s="2" t="s">
        <v>49</v>
      </c>
      <c r="L140" s="2" t="s">
        <v>34</v>
      </c>
      <c r="M140" s="3">
        <v>198750.85</v>
      </c>
      <c r="N140" s="3"/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198750.85</v>
      </c>
    </row>
    <row r="141" spans="1:27" ht="30.6" x14ac:dyDescent="0.25">
      <c r="A141" s="2" t="s">
        <v>247</v>
      </c>
      <c r="B141" s="90"/>
      <c r="C141" s="2" t="s">
        <v>248</v>
      </c>
      <c r="D141" s="2" t="s">
        <v>249</v>
      </c>
      <c r="E141" s="2" t="s">
        <v>343</v>
      </c>
      <c r="F141" s="2" t="s">
        <v>344</v>
      </c>
      <c r="G141" s="2" t="s">
        <v>345</v>
      </c>
      <c r="H141" s="2" t="s">
        <v>30</v>
      </c>
      <c r="I141" s="2" t="s">
        <v>48</v>
      </c>
      <c r="J141" s="2" t="s">
        <v>32</v>
      </c>
      <c r="K141" s="2" t="s">
        <v>49</v>
      </c>
      <c r="L141" s="2" t="s">
        <v>34</v>
      </c>
      <c r="M141" s="3">
        <v>155767.51999999999</v>
      </c>
      <c r="N141" s="3"/>
      <c r="O141" s="3">
        <v>59605.49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215373.01</v>
      </c>
    </row>
    <row r="142" spans="1:27" ht="30.6" x14ac:dyDescent="0.25">
      <c r="A142" s="2" t="s">
        <v>247</v>
      </c>
      <c r="B142" s="90"/>
      <c r="C142" s="2" t="s">
        <v>248</v>
      </c>
      <c r="D142" s="2" t="s">
        <v>249</v>
      </c>
      <c r="E142" s="2" t="s">
        <v>307</v>
      </c>
      <c r="F142" s="2" t="s">
        <v>308</v>
      </c>
      <c r="G142" s="2" t="s">
        <v>309</v>
      </c>
      <c r="H142" s="2" t="s">
        <v>30</v>
      </c>
      <c r="I142" s="2" t="s">
        <v>48</v>
      </c>
      <c r="J142" s="2" t="s">
        <v>32</v>
      </c>
      <c r="K142" s="2" t="s">
        <v>49</v>
      </c>
      <c r="L142" s="2" t="s">
        <v>34</v>
      </c>
      <c r="M142" s="3">
        <v>229807.55</v>
      </c>
      <c r="N142" s="3"/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229807.55</v>
      </c>
    </row>
    <row r="143" spans="1:27" ht="30.6" x14ac:dyDescent="0.25">
      <c r="A143" s="2" t="s">
        <v>247</v>
      </c>
      <c r="B143" s="90"/>
      <c r="C143" s="2" t="s">
        <v>248</v>
      </c>
      <c r="D143" s="2" t="s">
        <v>249</v>
      </c>
      <c r="E143" s="2" t="s">
        <v>337</v>
      </c>
      <c r="F143" s="2" t="s">
        <v>338</v>
      </c>
      <c r="G143" s="2" t="s">
        <v>339</v>
      </c>
      <c r="H143" s="2" t="s">
        <v>30</v>
      </c>
      <c r="I143" s="2" t="s">
        <v>48</v>
      </c>
      <c r="J143" s="2" t="s">
        <v>32</v>
      </c>
      <c r="K143" s="2" t="s">
        <v>49</v>
      </c>
      <c r="L143" s="2" t="s">
        <v>34</v>
      </c>
      <c r="M143" s="3">
        <v>178872.61</v>
      </c>
      <c r="N143" s="3"/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178872.61</v>
      </c>
    </row>
    <row r="144" spans="1:27" ht="30.6" x14ac:dyDescent="0.25">
      <c r="A144" s="2" t="s">
        <v>247</v>
      </c>
      <c r="B144" s="90"/>
      <c r="C144" s="2" t="s">
        <v>248</v>
      </c>
      <c r="D144" s="2" t="s">
        <v>249</v>
      </c>
      <c r="E144" s="2" t="s">
        <v>376</v>
      </c>
      <c r="F144" s="2" t="s">
        <v>377</v>
      </c>
      <c r="G144" s="2" t="s">
        <v>378</v>
      </c>
      <c r="H144" s="2" t="s">
        <v>30</v>
      </c>
      <c r="I144" s="2" t="s">
        <v>48</v>
      </c>
      <c r="J144" s="2" t="s">
        <v>32</v>
      </c>
      <c r="K144" s="2" t="s">
        <v>49</v>
      </c>
      <c r="L144" s="2" t="s">
        <v>34</v>
      </c>
      <c r="M144" s="3">
        <v>151318.01</v>
      </c>
      <c r="N144" s="3"/>
      <c r="O144" s="3">
        <v>2550.96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153868.97</v>
      </c>
    </row>
    <row r="145" spans="1:27" ht="30.6" x14ac:dyDescent="0.25">
      <c r="A145" s="2" t="s">
        <v>247</v>
      </c>
      <c r="B145" s="90"/>
      <c r="C145" s="2" t="s">
        <v>248</v>
      </c>
      <c r="D145" s="2" t="s">
        <v>249</v>
      </c>
      <c r="E145" s="2" t="s">
        <v>370</v>
      </c>
      <c r="F145" s="2" t="s">
        <v>371</v>
      </c>
      <c r="G145" s="2" t="s">
        <v>372</v>
      </c>
      <c r="H145" s="2" t="s">
        <v>30</v>
      </c>
      <c r="I145" s="2" t="s">
        <v>48</v>
      </c>
      <c r="J145" s="2" t="s">
        <v>32</v>
      </c>
      <c r="K145" s="2" t="s">
        <v>49</v>
      </c>
      <c r="L145" s="2" t="s">
        <v>34</v>
      </c>
      <c r="M145" s="3">
        <v>42957.53</v>
      </c>
      <c r="N145" s="3"/>
      <c r="O145" s="3">
        <v>14707.15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57664.68</v>
      </c>
    </row>
    <row r="146" spans="1:27" ht="30.6" x14ac:dyDescent="0.25">
      <c r="A146" s="2" t="s">
        <v>247</v>
      </c>
      <c r="B146" s="90"/>
      <c r="C146" s="2" t="s">
        <v>248</v>
      </c>
      <c r="D146" s="2" t="s">
        <v>249</v>
      </c>
      <c r="E146" s="2" t="s">
        <v>325</v>
      </c>
      <c r="F146" s="2" t="s">
        <v>326</v>
      </c>
      <c r="G146" s="2" t="s">
        <v>327</v>
      </c>
      <c r="H146" s="2" t="s">
        <v>30</v>
      </c>
      <c r="I146" s="2" t="s">
        <v>48</v>
      </c>
      <c r="J146" s="2" t="s">
        <v>32</v>
      </c>
      <c r="K146" s="2" t="s">
        <v>49</v>
      </c>
      <c r="L146" s="2" t="s">
        <v>34</v>
      </c>
      <c r="M146" s="3">
        <v>175853.69</v>
      </c>
      <c r="N146" s="3"/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175853.69</v>
      </c>
    </row>
    <row r="147" spans="1:27" ht="30.6" x14ac:dyDescent="0.25">
      <c r="A147" s="2" t="s">
        <v>247</v>
      </c>
      <c r="B147" s="90"/>
      <c r="C147" s="2" t="s">
        <v>248</v>
      </c>
      <c r="D147" s="2" t="s">
        <v>249</v>
      </c>
      <c r="E147" s="2" t="s">
        <v>262</v>
      </c>
      <c r="F147" s="2" t="s">
        <v>263</v>
      </c>
      <c r="G147" s="2" t="s">
        <v>264</v>
      </c>
      <c r="H147" s="2" t="s">
        <v>30</v>
      </c>
      <c r="I147" s="2" t="s">
        <v>48</v>
      </c>
      <c r="J147" s="2" t="s">
        <v>32</v>
      </c>
      <c r="K147" s="2" t="s">
        <v>49</v>
      </c>
      <c r="L147" s="2" t="s">
        <v>34</v>
      </c>
      <c r="M147" s="3">
        <v>198891.2</v>
      </c>
      <c r="N147" s="3"/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198891.2</v>
      </c>
    </row>
    <row r="148" spans="1:27" ht="30.6" x14ac:dyDescent="0.25">
      <c r="A148" s="2" t="s">
        <v>247</v>
      </c>
      <c r="B148" s="90"/>
      <c r="C148" s="2" t="s">
        <v>248</v>
      </c>
      <c r="D148" s="2" t="s">
        <v>249</v>
      </c>
      <c r="E148" s="2" t="s">
        <v>265</v>
      </c>
      <c r="F148" s="2" t="s">
        <v>266</v>
      </c>
      <c r="G148" s="2" t="s">
        <v>267</v>
      </c>
      <c r="H148" s="2" t="s">
        <v>30</v>
      </c>
      <c r="I148" s="2" t="s">
        <v>48</v>
      </c>
      <c r="J148" s="2" t="s">
        <v>32</v>
      </c>
      <c r="K148" s="2" t="s">
        <v>49</v>
      </c>
      <c r="L148" s="2" t="s">
        <v>34</v>
      </c>
      <c r="M148" s="3">
        <v>198060.17</v>
      </c>
      <c r="N148" s="3"/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198060.17</v>
      </c>
    </row>
    <row r="149" spans="1:27" ht="30.6" x14ac:dyDescent="0.25">
      <c r="A149" s="2" t="s">
        <v>247</v>
      </c>
      <c r="B149" s="90"/>
      <c r="C149" s="2" t="s">
        <v>248</v>
      </c>
      <c r="D149" s="2" t="s">
        <v>249</v>
      </c>
      <c r="E149" s="2" t="s">
        <v>313</v>
      </c>
      <c r="F149" s="2" t="s">
        <v>314</v>
      </c>
      <c r="G149" s="2" t="s">
        <v>315</v>
      </c>
      <c r="H149" s="2" t="s">
        <v>30</v>
      </c>
      <c r="I149" s="2" t="s">
        <v>48</v>
      </c>
      <c r="J149" s="2" t="s">
        <v>32</v>
      </c>
      <c r="K149" s="2" t="s">
        <v>49</v>
      </c>
      <c r="L149" s="2" t="s">
        <v>34</v>
      </c>
      <c r="M149" s="3">
        <v>56730.95</v>
      </c>
      <c r="N149" s="3"/>
      <c r="O149" s="3">
        <v>4909.53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61640.480000000003</v>
      </c>
    </row>
    <row r="150" spans="1:27" ht="30.6" x14ac:dyDescent="0.25">
      <c r="A150" s="2" t="s">
        <v>247</v>
      </c>
      <c r="B150" s="90"/>
      <c r="C150" s="2" t="s">
        <v>248</v>
      </c>
      <c r="D150" s="2" t="s">
        <v>249</v>
      </c>
      <c r="E150" s="2" t="s">
        <v>385</v>
      </c>
      <c r="F150" s="2" t="s">
        <v>386</v>
      </c>
      <c r="G150" s="2" t="s">
        <v>387</v>
      </c>
      <c r="H150" s="2" t="s">
        <v>30</v>
      </c>
      <c r="I150" s="2" t="s">
        <v>48</v>
      </c>
      <c r="J150" s="2" t="s">
        <v>32</v>
      </c>
      <c r="K150" s="2" t="s">
        <v>49</v>
      </c>
      <c r="L150" s="2" t="s">
        <v>34</v>
      </c>
      <c r="M150" s="3">
        <v>101587.47</v>
      </c>
      <c r="N150" s="3"/>
      <c r="O150" s="3">
        <v>7610.88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109198.35</v>
      </c>
    </row>
    <row r="151" spans="1:27" ht="30.6" x14ac:dyDescent="0.25">
      <c r="A151" s="2" t="s">
        <v>247</v>
      </c>
      <c r="B151" s="90"/>
      <c r="C151" s="2" t="s">
        <v>248</v>
      </c>
      <c r="D151" s="2" t="s">
        <v>249</v>
      </c>
      <c r="E151" s="2" t="s">
        <v>346</v>
      </c>
      <c r="F151" s="2" t="s">
        <v>347</v>
      </c>
      <c r="G151" s="2" t="s">
        <v>348</v>
      </c>
      <c r="H151" s="2" t="s">
        <v>30</v>
      </c>
      <c r="I151" s="2" t="s">
        <v>48</v>
      </c>
      <c r="J151" s="2" t="s">
        <v>32</v>
      </c>
      <c r="K151" s="2" t="s">
        <v>49</v>
      </c>
      <c r="L151" s="2" t="s">
        <v>34</v>
      </c>
      <c r="M151" s="3">
        <v>167104.04999999999</v>
      </c>
      <c r="N151" s="3"/>
      <c r="O151" s="3">
        <v>9522.18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176626.23</v>
      </c>
    </row>
    <row r="152" spans="1:27" ht="30.6" x14ac:dyDescent="0.25">
      <c r="A152" s="2" t="s">
        <v>247</v>
      </c>
      <c r="B152" s="90"/>
      <c r="C152" s="2" t="s">
        <v>248</v>
      </c>
      <c r="D152" s="2" t="s">
        <v>249</v>
      </c>
      <c r="E152" s="2" t="s">
        <v>301</v>
      </c>
      <c r="F152" s="2" t="s">
        <v>302</v>
      </c>
      <c r="G152" s="2" t="s">
        <v>303</v>
      </c>
      <c r="H152" s="2" t="s">
        <v>30</v>
      </c>
      <c r="I152" s="2" t="s">
        <v>48</v>
      </c>
      <c r="J152" s="2" t="s">
        <v>32</v>
      </c>
      <c r="K152" s="2" t="s">
        <v>49</v>
      </c>
      <c r="L152" s="2" t="s">
        <v>34</v>
      </c>
      <c r="M152" s="3">
        <v>130979.44</v>
      </c>
      <c r="N152" s="3"/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130979.44</v>
      </c>
    </row>
    <row r="153" spans="1:27" ht="30.6" x14ac:dyDescent="0.25">
      <c r="A153" s="2" t="s">
        <v>247</v>
      </c>
      <c r="B153" s="90"/>
      <c r="C153" s="2" t="s">
        <v>248</v>
      </c>
      <c r="D153" s="2" t="s">
        <v>249</v>
      </c>
      <c r="E153" s="2" t="s">
        <v>289</v>
      </c>
      <c r="F153" s="2" t="s">
        <v>290</v>
      </c>
      <c r="G153" s="2" t="s">
        <v>291</v>
      </c>
      <c r="H153" s="2" t="s">
        <v>30</v>
      </c>
      <c r="I153" s="2" t="s">
        <v>48</v>
      </c>
      <c r="J153" s="2" t="s">
        <v>32</v>
      </c>
      <c r="K153" s="2" t="s">
        <v>49</v>
      </c>
      <c r="L153" s="2" t="s">
        <v>34</v>
      </c>
      <c r="M153" s="3">
        <v>215735.24</v>
      </c>
      <c r="N153" s="3"/>
      <c r="O153" s="3">
        <v>8963.61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224698.85</v>
      </c>
    </row>
    <row r="154" spans="1:27" ht="30.6" x14ac:dyDescent="0.25">
      <c r="A154" s="2" t="s">
        <v>247</v>
      </c>
      <c r="B154" s="90"/>
      <c r="C154" s="2" t="s">
        <v>248</v>
      </c>
      <c r="D154" s="2" t="s">
        <v>249</v>
      </c>
      <c r="E154" s="2" t="s">
        <v>358</v>
      </c>
      <c r="F154" s="2" t="s">
        <v>359</v>
      </c>
      <c r="G154" s="2" t="s">
        <v>360</v>
      </c>
      <c r="H154" s="2" t="s">
        <v>30</v>
      </c>
      <c r="I154" s="2" t="s">
        <v>48</v>
      </c>
      <c r="J154" s="2" t="s">
        <v>32</v>
      </c>
      <c r="K154" s="2" t="s">
        <v>49</v>
      </c>
      <c r="L154" s="2" t="s">
        <v>34</v>
      </c>
      <c r="M154" s="3">
        <v>7189.51</v>
      </c>
      <c r="N154" s="3"/>
      <c r="O154" s="3">
        <v>8112.49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15302</v>
      </c>
    </row>
    <row r="155" spans="1:27" ht="30.6" x14ac:dyDescent="0.25">
      <c r="A155" s="2" t="s">
        <v>247</v>
      </c>
      <c r="B155" s="90"/>
      <c r="C155" s="2" t="s">
        <v>395</v>
      </c>
      <c r="D155" s="2" t="s">
        <v>396</v>
      </c>
      <c r="E155" s="2" t="s">
        <v>409</v>
      </c>
      <c r="F155" s="2" t="s">
        <v>410</v>
      </c>
      <c r="G155" s="2" t="s">
        <v>411</v>
      </c>
      <c r="H155" s="2" t="s">
        <v>30</v>
      </c>
      <c r="I155" s="2" t="s">
        <v>48</v>
      </c>
      <c r="J155" s="2" t="s">
        <v>32</v>
      </c>
      <c r="K155" s="2" t="s">
        <v>49</v>
      </c>
      <c r="L155" s="2" t="s">
        <v>34</v>
      </c>
      <c r="M155" s="3">
        <v>2934.44</v>
      </c>
      <c r="N155" s="3"/>
      <c r="O155" s="3">
        <v>56565.91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59500.35</v>
      </c>
    </row>
    <row r="156" spans="1:27" ht="30.6" x14ac:dyDescent="0.25">
      <c r="A156" s="2" t="s">
        <v>247</v>
      </c>
      <c r="B156" s="90"/>
      <c r="C156" s="2" t="s">
        <v>395</v>
      </c>
      <c r="D156" s="2" t="s">
        <v>396</v>
      </c>
      <c r="E156" s="2" t="s">
        <v>400</v>
      </c>
      <c r="F156" s="2" t="s">
        <v>401</v>
      </c>
      <c r="G156" s="2" t="s">
        <v>402</v>
      </c>
      <c r="H156" s="2" t="s">
        <v>30</v>
      </c>
      <c r="I156" s="2" t="s">
        <v>48</v>
      </c>
      <c r="J156" s="2" t="s">
        <v>32</v>
      </c>
      <c r="K156" s="2" t="s">
        <v>49</v>
      </c>
      <c r="L156" s="2" t="s">
        <v>34</v>
      </c>
      <c r="M156" s="3">
        <v>57406.69</v>
      </c>
      <c r="N156" s="3"/>
      <c r="O156" s="3">
        <v>43808.27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101214.96</v>
      </c>
    </row>
    <row r="157" spans="1:27" ht="30.6" x14ac:dyDescent="0.25">
      <c r="A157" s="2" t="s">
        <v>247</v>
      </c>
      <c r="B157" s="90"/>
      <c r="C157" s="2" t="s">
        <v>395</v>
      </c>
      <c r="D157" s="2" t="s">
        <v>396</v>
      </c>
      <c r="E157" s="2" t="s">
        <v>403</v>
      </c>
      <c r="F157" s="2" t="s">
        <v>404</v>
      </c>
      <c r="G157" s="2" t="s">
        <v>405</v>
      </c>
      <c r="H157" s="2" t="s">
        <v>30</v>
      </c>
      <c r="I157" s="2" t="s">
        <v>48</v>
      </c>
      <c r="J157" s="2" t="s">
        <v>32</v>
      </c>
      <c r="K157" s="2" t="s">
        <v>49</v>
      </c>
      <c r="L157" s="2" t="s">
        <v>34</v>
      </c>
      <c r="M157" s="3">
        <v>187450.4</v>
      </c>
      <c r="N157" s="3"/>
      <c r="O157" s="3">
        <v>3750.56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191200.96</v>
      </c>
    </row>
    <row r="158" spans="1:27" ht="30.6" x14ac:dyDescent="0.25">
      <c r="A158" s="2" t="s">
        <v>247</v>
      </c>
      <c r="B158" s="90" t="s">
        <v>1224</v>
      </c>
      <c r="C158" s="2" t="s">
        <v>395</v>
      </c>
      <c r="D158" s="2" t="s">
        <v>396</v>
      </c>
      <c r="E158" s="2" t="s">
        <v>395</v>
      </c>
      <c r="F158" s="2" t="s">
        <v>415</v>
      </c>
      <c r="G158" s="2" t="s">
        <v>395</v>
      </c>
      <c r="H158" s="2" t="s">
        <v>30</v>
      </c>
      <c r="I158" s="2" t="s">
        <v>48</v>
      </c>
      <c r="J158" s="2" t="s">
        <v>32</v>
      </c>
      <c r="K158" s="2" t="s">
        <v>49</v>
      </c>
      <c r="L158" s="2" t="s">
        <v>34</v>
      </c>
      <c r="M158" s="3">
        <v>0</v>
      </c>
      <c r="N158" s="3"/>
      <c r="O158" s="3">
        <v>850068</v>
      </c>
      <c r="P158" s="3">
        <v>1915221</v>
      </c>
      <c r="Q158" s="3">
        <v>1915221</v>
      </c>
      <c r="R158" s="3">
        <v>1892138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6572648</v>
      </c>
    </row>
    <row r="159" spans="1:27" ht="30.6" x14ac:dyDescent="0.25">
      <c r="A159" s="2" t="s">
        <v>247</v>
      </c>
      <c r="B159" s="90"/>
      <c r="C159" s="2" t="s">
        <v>395</v>
      </c>
      <c r="D159" s="2" t="s">
        <v>396</v>
      </c>
      <c r="E159" s="2" t="s">
        <v>406</v>
      </c>
      <c r="F159" s="2" t="s">
        <v>407</v>
      </c>
      <c r="G159" s="2" t="s">
        <v>408</v>
      </c>
      <c r="H159" s="2" t="s">
        <v>30</v>
      </c>
      <c r="I159" s="2" t="s">
        <v>48</v>
      </c>
      <c r="J159" s="2" t="s">
        <v>32</v>
      </c>
      <c r="K159" s="2" t="s">
        <v>49</v>
      </c>
      <c r="L159" s="2" t="s">
        <v>34</v>
      </c>
      <c r="M159" s="3">
        <v>1683.98</v>
      </c>
      <c r="N159" s="3"/>
      <c r="O159" s="3">
        <v>5230.37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6914.35</v>
      </c>
    </row>
    <row r="160" spans="1:27" ht="30.6" x14ac:dyDescent="0.25">
      <c r="A160" s="2" t="s">
        <v>247</v>
      </c>
      <c r="B160" s="90"/>
      <c r="C160" s="2" t="s">
        <v>395</v>
      </c>
      <c r="D160" s="2" t="s">
        <v>396</v>
      </c>
      <c r="E160" s="2" t="s">
        <v>397</v>
      </c>
      <c r="F160" s="2" t="s">
        <v>398</v>
      </c>
      <c r="G160" s="2" t="s">
        <v>399</v>
      </c>
      <c r="H160" s="2" t="s">
        <v>30</v>
      </c>
      <c r="I160" s="2" t="s">
        <v>48</v>
      </c>
      <c r="J160" s="2" t="s">
        <v>32</v>
      </c>
      <c r="K160" s="2" t="s">
        <v>49</v>
      </c>
      <c r="L160" s="2" t="s">
        <v>34</v>
      </c>
      <c r="M160" s="3">
        <v>2017.39</v>
      </c>
      <c r="N160" s="3"/>
      <c r="O160" s="3">
        <v>10059.530000000001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12076.92</v>
      </c>
    </row>
    <row r="161" spans="1:27" ht="30.6" x14ac:dyDescent="0.25">
      <c r="A161" s="2" t="s">
        <v>247</v>
      </c>
      <c r="B161" s="90"/>
      <c r="C161" s="2" t="s">
        <v>395</v>
      </c>
      <c r="D161" s="2" t="s">
        <v>396</v>
      </c>
      <c r="E161" s="2" t="s">
        <v>412</v>
      </c>
      <c r="F161" s="2" t="s">
        <v>413</v>
      </c>
      <c r="G161" s="2" t="s">
        <v>414</v>
      </c>
      <c r="H161" s="2" t="s">
        <v>30</v>
      </c>
      <c r="I161" s="2" t="s">
        <v>48</v>
      </c>
      <c r="J161" s="2" t="s">
        <v>32</v>
      </c>
      <c r="K161" s="2" t="s">
        <v>49</v>
      </c>
      <c r="L161" s="2" t="s">
        <v>34</v>
      </c>
      <c r="M161" s="3">
        <v>0</v>
      </c>
      <c r="N161" s="3"/>
      <c r="O161" s="3">
        <v>12715.78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12715.78</v>
      </c>
    </row>
    <row r="162" spans="1:27" ht="30.6" x14ac:dyDescent="0.25">
      <c r="A162" s="2" t="s">
        <v>247</v>
      </c>
      <c r="B162" s="90" t="s">
        <v>1224</v>
      </c>
      <c r="C162" s="2" t="s">
        <v>416</v>
      </c>
      <c r="D162" s="2" t="s">
        <v>417</v>
      </c>
      <c r="E162" s="2" t="s">
        <v>418</v>
      </c>
      <c r="F162" s="2" t="s">
        <v>419</v>
      </c>
      <c r="G162" s="2" t="s">
        <v>418</v>
      </c>
      <c r="H162" s="2" t="s">
        <v>30</v>
      </c>
      <c r="I162" s="2" t="s">
        <v>48</v>
      </c>
      <c r="J162" s="2" t="s">
        <v>32</v>
      </c>
      <c r="K162" s="2" t="s">
        <v>49</v>
      </c>
      <c r="L162" s="2" t="s">
        <v>42</v>
      </c>
      <c r="M162" s="3">
        <v>0</v>
      </c>
      <c r="N162" s="3"/>
      <c r="O162" s="3">
        <v>0</v>
      </c>
      <c r="P162" s="3">
        <v>1146350</v>
      </c>
      <c r="Q162" s="3">
        <v>2295018</v>
      </c>
      <c r="R162" s="3">
        <v>2267368</v>
      </c>
      <c r="S162" s="3">
        <v>2285802</v>
      </c>
      <c r="T162" s="3">
        <v>1139453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9133991</v>
      </c>
    </row>
    <row r="163" spans="1:27" ht="20.399999999999999" x14ac:dyDescent="0.25">
      <c r="A163" s="2" t="s">
        <v>35</v>
      </c>
      <c r="B163" s="90" t="s">
        <v>1229</v>
      </c>
      <c r="C163" s="2" t="s">
        <v>36</v>
      </c>
      <c r="D163" s="2" t="s">
        <v>37</v>
      </c>
      <c r="E163" s="2" t="s">
        <v>38</v>
      </c>
      <c r="F163" s="2" t="s">
        <v>39</v>
      </c>
      <c r="G163" s="2" t="s">
        <v>38</v>
      </c>
      <c r="H163" s="2" t="s">
        <v>30</v>
      </c>
      <c r="I163" s="2" t="s">
        <v>40</v>
      </c>
      <c r="J163" s="2" t="s">
        <v>41</v>
      </c>
      <c r="K163" s="2" t="s">
        <v>33</v>
      </c>
      <c r="L163" s="2" t="s">
        <v>34</v>
      </c>
      <c r="M163" s="3">
        <v>0</v>
      </c>
      <c r="N163" s="3"/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305199964</v>
      </c>
      <c r="Z163" s="3">
        <v>0</v>
      </c>
      <c r="AA163" s="3">
        <v>305199964</v>
      </c>
    </row>
    <row r="164" spans="1:27" ht="30.6" x14ac:dyDescent="0.25">
      <c r="A164" s="2" t="s">
        <v>35</v>
      </c>
      <c r="B164" s="90" t="s">
        <v>1229</v>
      </c>
      <c r="C164" s="2" t="s">
        <v>43</v>
      </c>
      <c r="D164" s="2" t="s">
        <v>44</v>
      </c>
      <c r="E164" s="2" t="s">
        <v>45</v>
      </c>
      <c r="F164" s="2" t="s">
        <v>46</v>
      </c>
      <c r="G164" s="2" t="s">
        <v>47</v>
      </c>
      <c r="H164" s="2" t="s">
        <v>30</v>
      </c>
      <c r="I164" s="2" t="s">
        <v>48</v>
      </c>
      <c r="J164" s="2" t="s">
        <v>41</v>
      </c>
      <c r="K164" s="2" t="s">
        <v>49</v>
      </c>
      <c r="L164" s="2" t="s">
        <v>34</v>
      </c>
      <c r="M164" s="3">
        <v>0</v>
      </c>
      <c r="N164" s="3"/>
      <c r="O164" s="3">
        <v>119242</v>
      </c>
      <c r="P164" s="3">
        <v>239445</v>
      </c>
      <c r="Q164" s="3">
        <v>59614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418301</v>
      </c>
    </row>
    <row r="165" spans="1:27" x14ac:dyDescent="0.25">
      <c r="A165" s="2" t="s">
        <v>35</v>
      </c>
      <c r="B165" s="90" t="s">
        <v>1229</v>
      </c>
      <c r="C165" s="2" t="s">
        <v>243</v>
      </c>
      <c r="D165" s="2" t="s">
        <v>244</v>
      </c>
      <c r="E165" s="2" t="s">
        <v>245</v>
      </c>
      <c r="F165" s="2" t="s">
        <v>246</v>
      </c>
      <c r="G165" s="2" t="s">
        <v>245</v>
      </c>
      <c r="H165" s="2" t="s">
        <v>30</v>
      </c>
      <c r="I165" s="2" t="s">
        <v>40</v>
      </c>
      <c r="J165" s="2" t="s">
        <v>41</v>
      </c>
      <c r="K165" s="2" t="s">
        <v>33</v>
      </c>
      <c r="L165" s="2" t="s">
        <v>34</v>
      </c>
      <c r="M165" s="3">
        <v>0</v>
      </c>
      <c r="N165" s="3"/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3713238</v>
      </c>
      <c r="X165" s="3">
        <v>2841818</v>
      </c>
      <c r="Y165" s="3">
        <v>126844936</v>
      </c>
      <c r="Z165" s="3">
        <v>0</v>
      </c>
      <c r="AA165" s="3">
        <v>133399992</v>
      </c>
    </row>
    <row r="166" spans="1:27" ht="20.399999999999999" x14ac:dyDescent="0.25">
      <c r="A166" s="2" t="s">
        <v>35</v>
      </c>
      <c r="B166" s="90" t="s">
        <v>1229</v>
      </c>
      <c r="C166" s="2" t="s">
        <v>906</v>
      </c>
      <c r="D166" s="2" t="s">
        <v>907</v>
      </c>
      <c r="E166" s="2" t="s">
        <v>908</v>
      </c>
      <c r="F166" s="2" t="s">
        <v>909</v>
      </c>
      <c r="G166" s="2" t="s">
        <v>910</v>
      </c>
      <c r="H166" s="2" t="s">
        <v>30</v>
      </c>
      <c r="I166" s="2" t="s">
        <v>48</v>
      </c>
      <c r="J166" s="2" t="s">
        <v>41</v>
      </c>
      <c r="K166" s="2" t="s">
        <v>49</v>
      </c>
      <c r="L166" s="2" t="s">
        <v>34</v>
      </c>
      <c r="M166" s="3">
        <v>2679951.62</v>
      </c>
      <c r="N166" s="3"/>
      <c r="O166" s="3">
        <v>1379278.38</v>
      </c>
      <c r="P166" s="3">
        <v>1000013</v>
      </c>
      <c r="Q166" s="3">
        <v>1000001</v>
      </c>
      <c r="R166" s="3">
        <v>991928</v>
      </c>
      <c r="S166" s="3">
        <v>995968</v>
      </c>
      <c r="T166" s="3">
        <v>991936</v>
      </c>
      <c r="U166" s="3">
        <v>1000001</v>
      </c>
      <c r="V166" s="3">
        <v>1000001</v>
      </c>
      <c r="W166" s="3">
        <v>20168</v>
      </c>
      <c r="X166" s="3">
        <v>0</v>
      </c>
      <c r="Y166" s="3">
        <v>0</v>
      </c>
      <c r="Z166" s="3">
        <v>0</v>
      </c>
      <c r="AA166" s="3">
        <v>11059246</v>
      </c>
    </row>
    <row r="167" spans="1:27" ht="20.399999999999999" x14ac:dyDescent="0.25">
      <c r="A167" s="2" t="s">
        <v>35</v>
      </c>
      <c r="B167" s="90" t="s">
        <v>1229</v>
      </c>
      <c r="C167" s="2" t="s">
        <v>906</v>
      </c>
      <c r="D167" s="2" t="s">
        <v>907</v>
      </c>
      <c r="E167" s="2" t="s">
        <v>914</v>
      </c>
      <c r="F167" s="2" t="s">
        <v>915</v>
      </c>
      <c r="G167" s="2" t="s">
        <v>916</v>
      </c>
      <c r="H167" s="2" t="s">
        <v>30</v>
      </c>
      <c r="I167" s="2" t="s">
        <v>40</v>
      </c>
      <c r="J167" s="2" t="s">
        <v>41</v>
      </c>
      <c r="K167" s="2" t="s">
        <v>33</v>
      </c>
      <c r="L167" s="2" t="s">
        <v>34</v>
      </c>
      <c r="M167" s="3">
        <v>0</v>
      </c>
      <c r="N167" s="3"/>
      <c r="O167" s="3">
        <v>1027519.39</v>
      </c>
      <c r="P167" s="3">
        <v>199998</v>
      </c>
      <c r="Q167" s="3">
        <v>200805</v>
      </c>
      <c r="R167" s="3">
        <v>198385</v>
      </c>
      <c r="S167" s="3">
        <v>150201</v>
      </c>
      <c r="T167" s="3">
        <v>149393</v>
      </c>
      <c r="U167" s="3">
        <v>150603</v>
      </c>
      <c r="V167" s="3">
        <v>150603</v>
      </c>
      <c r="W167" s="3">
        <v>8</v>
      </c>
      <c r="X167" s="3">
        <v>0</v>
      </c>
      <c r="Y167" s="3">
        <v>0</v>
      </c>
      <c r="Z167" s="3">
        <v>0</v>
      </c>
      <c r="AA167" s="3">
        <v>2227515.39</v>
      </c>
    </row>
    <row r="168" spans="1:27" ht="20.399999999999999" x14ac:dyDescent="0.25">
      <c r="A168" s="2" t="s">
        <v>35</v>
      </c>
      <c r="B168" s="90" t="s">
        <v>1229</v>
      </c>
      <c r="C168" s="2" t="s">
        <v>906</v>
      </c>
      <c r="D168" s="2" t="s">
        <v>907</v>
      </c>
      <c r="E168" s="2" t="s">
        <v>911</v>
      </c>
      <c r="F168" s="2" t="s">
        <v>912</v>
      </c>
      <c r="G168" s="2" t="s">
        <v>913</v>
      </c>
      <c r="H168" s="2" t="s">
        <v>30</v>
      </c>
      <c r="I168" s="2" t="s">
        <v>40</v>
      </c>
      <c r="J168" s="2" t="s">
        <v>41</v>
      </c>
      <c r="K168" s="2" t="s">
        <v>33</v>
      </c>
      <c r="L168" s="2" t="s">
        <v>34</v>
      </c>
      <c r="M168" s="3">
        <v>0</v>
      </c>
      <c r="N168" s="3"/>
      <c r="O168" s="3">
        <v>288587.12</v>
      </c>
      <c r="P168" s="3">
        <v>417287</v>
      </c>
      <c r="Q168" s="3">
        <v>1152937</v>
      </c>
      <c r="R168" s="3">
        <v>1139045</v>
      </c>
      <c r="S168" s="3">
        <v>1148307</v>
      </c>
      <c r="T168" s="3">
        <v>1143677</v>
      </c>
      <c r="U168" s="3">
        <v>1152937</v>
      </c>
      <c r="V168" s="3">
        <v>1152937</v>
      </c>
      <c r="W168" s="3">
        <v>1148306</v>
      </c>
      <c r="X168" s="3">
        <v>1143677</v>
      </c>
      <c r="Y168" s="3">
        <v>5735283</v>
      </c>
      <c r="Z168" s="3">
        <v>0</v>
      </c>
      <c r="AA168" s="3">
        <v>15622980.119999999</v>
      </c>
    </row>
    <row r="169" spans="1:27" x14ac:dyDescent="0.25">
      <c r="A169" s="2" t="s">
        <v>35</v>
      </c>
      <c r="B169" s="90" t="s">
        <v>1229</v>
      </c>
      <c r="C169" s="2" t="s">
        <v>951</v>
      </c>
      <c r="D169" s="2" t="s">
        <v>952</v>
      </c>
      <c r="E169" s="2" t="s">
        <v>953</v>
      </c>
      <c r="F169" s="2" t="s">
        <v>954</v>
      </c>
      <c r="G169" s="2" t="s">
        <v>953</v>
      </c>
      <c r="H169" s="2" t="s">
        <v>30</v>
      </c>
      <c r="I169" s="2" t="s">
        <v>40</v>
      </c>
      <c r="J169" s="2" t="s">
        <v>41</v>
      </c>
      <c r="K169" s="2" t="s">
        <v>33</v>
      </c>
      <c r="L169" s="2" t="s">
        <v>34</v>
      </c>
      <c r="M169" s="3">
        <v>0</v>
      </c>
      <c r="N169" s="3"/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12680346</v>
      </c>
      <c r="Y169" s="3">
        <v>625154571</v>
      </c>
      <c r="Z169" s="3">
        <v>0</v>
      </c>
      <c r="AA169" s="3">
        <v>637834917</v>
      </c>
    </row>
    <row r="170" spans="1:27" ht="20.399999999999999" x14ac:dyDescent="0.25">
      <c r="A170" s="2" t="s">
        <v>35</v>
      </c>
      <c r="B170" s="90" t="s">
        <v>1229</v>
      </c>
      <c r="C170" s="2" t="s">
        <v>991</v>
      </c>
      <c r="D170" s="2" t="s">
        <v>992</v>
      </c>
      <c r="E170" s="2" t="s">
        <v>993</v>
      </c>
      <c r="F170" s="2" t="s">
        <v>994</v>
      </c>
      <c r="G170" s="2" t="s">
        <v>995</v>
      </c>
      <c r="H170" s="2" t="s">
        <v>30</v>
      </c>
      <c r="I170" s="2" t="s">
        <v>40</v>
      </c>
      <c r="J170" s="2" t="s">
        <v>41</v>
      </c>
      <c r="K170" s="2" t="s">
        <v>33</v>
      </c>
      <c r="L170" s="2" t="s">
        <v>34</v>
      </c>
      <c r="M170" s="3">
        <v>4836372.5199999996</v>
      </c>
      <c r="N170" s="3"/>
      <c r="O170" s="3">
        <v>3255798.86</v>
      </c>
      <c r="P170" s="3">
        <v>2699356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10791527.380000001</v>
      </c>
    </row>
    <row r="171" spans="1:27" ht="20.399999999999999" x14ac:dyDescent="0.25">
      <c r="A171" s="2" t="s">
        <v>35</v>
      </c>
      <c r="B171" s="90" t="s">
        <v>1229</v>
      </c>
      <c r="C171" s="2" t="s">
        <v>991</v>
      </c>
      <c r="D171" s="2" t="s">
        <v>992</v>
      </c>
      <c r="E171" s="2" t="s">
        <v>996</v>
      </c>
      <c r="F171" s="2" t="s">
        <v>997</v>
      </c>
      <c r="G171" s="2" t="s">
        <v>998</v>
      </c>
      <c r="H171" s="2" t="s">
        <v>30</v>
      </c>
      <c r="I171" s="2" t="s">
        <v>40</v>
      </c>
      <c r="J171" s="2" t="s">
        <v>41</v>
      </c>
      <c r="K171" s="2" t="s">
        <v>33</v>
      </c>
      <c r="L171" s="2" t="s">
        <v>34</v>
      </c>
      <c r="M171" s="3">
        <v>0</v>
      </c>
      <c r="N171" s="3"/>
      <c r="O171" s="3">
        <v>278.27</v>
      </c>
      <c r="P171" s="3">
        <v>1398718</v>
      </c>
      <c r="Q171" s="3">
        <v>10820041</v>
      </c>
      <c r="R171" s="3">
        <v>19665145</v>
      </c>
      <c r="S171" s="3">
        <v>20751637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52635819.270000003</v>
      </c>
    </row>
    <row r="172" spans="1:27" ht="20.399999999999999" x14ac:dyDescent="0.25">
      <c r="A172" s="2" t="s">
        <v>35</v>
      </c>
      <c r="B172" s="90" t="s">
        <v>1229</v>
      </c>
      <c r="C172" s="2" t="s">
        <v>991</v>
      </c>
      <c r="D172" s="2" t="s">
        <v>992</v>
      </c>
      <c r="E172" s="2" t="s">
        <v>999</v>
      </c>
      <c r="F172" s="2" t="s">
        <v>1000</v>
      </c>
      <c r="G172" s="2" t="s">
        <v>1001</v>
      </c>
      <c r="H172" s="2" t="s">
        <v>30</v>
      </c>
      <c r="I172" s="2" t="s">
        <v>40</v>
      </c>
      <c r="J172" s="2" t="s">
        <v>41</v>
      </c>
      <c r="K172" s="2" t="s">
        <v>33</v>
      </c>
      <c r="L172" s="2" t="s">
        <v>34</v>
      </c>
      <c r="M172" s="3">
        <v>0</v>
      </c>
      <c r="N172" s="3"/>
      <c r="O172" s="3">
        <v>0</v>
      </c>
      <c r="P172" s="3">
        <v>895113</v>
      </c>
      <c r="Q172" s="3">
        <v>6914738</v>
      </c>
      <c r="R172" s="3">
        <v>16040035</v>
      </c>
      <c r="S172" s="3">
        <v>10287479</v>
      </c>
      <c r="T172" s="3">
        <v>38265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34175630</v>
      </c>
    </row>
    <row r="173" spans="1:27" ht="20.399999999999999" x14ac:dyDescent="0.25">
      <c r="A173" s="2" t="s">
        <v>35</v>
      </c>
      <c r="B173" s="90" t="s">
        <v>1229</v>
      </c>
      <c r="C173" s="2" t="s">
        <v>991</v>
      </c>
      <c r="D173" s="2" t="s">
        <v>992</v>
      </c>
      <c r="E173" s="2" t="s">
        <v>1002</v>
      </c>
      <c r="F173" s="2" t="s">
        <v>1003</v>
      </c>
      <c r="G173" s="2" t="s">
        <v>1004</v>
      </c>
      <c r="H173" s="2" t="s">
        <v>30</v>
      </c>
      <c r="I173" s="2" t="s">
        <v>40</v>
      </c>
      <c r="J173" s="2" t="s">
        <v>41</v>
      </c>
      <c r="K173" s="2" t="s">
        <v>33</v>
      </c>
      <c r="L173" s="2" t="s">
        <v>34</v>
      </c>
      <c r="M173" s="3">
        <v>0</v>
      </c>
      <c r="N173" s="3"/>
      <c r="O173" s="3">
        <v>0</v>
      </c>
      <c r="P173" s="3">
        <v>0</v>
      </c>
      <c r="Q173" s="3">
        <v>797488</v>
      </c>
      <c r="R173" s="3">
        <v>7162697</v>
      </c>
      <c r="S173" s="3">
        <v>41641773</v>
      </c>
      <c r="T173" s="3">
        <v>13398495</v>
      </c>
      <c r="U173" s="3">
        <v>44800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63045253</v>
      </c>
    </row>
    <row r="174" spans="1:27" ht="20.399999999999999" x14ac:dyDescent="0.25">
      <c r="A174" s="2" t="s">
        <v>35</v>
      </c>
      <c r="B174" s="90" t="s">
        <v>1229</v>
      </c>
      <c r="C174" s="2" t="s">
        <v>991</v>
      </c>
      <c r="D174" s="2" t="s">
        <v>992</v>
      </c>
      <c r="E174" s="2" t="s">
        <v>1005</v>
      </c>
      <c r="F174" s="2" t="s">
        <v>1006</v>
      </c>
      <c r="G174" s="2" t="s">
        <v>1007</v>
      </c>
      <c r="H174" s="2" t="s">
        <v>30</v>
      </c>
      <c r="I174" s="2" t="s">
        <v>40</v>
      </c>
      <c r="J174" s="2" t="s">
        <v>41</v>
      </c>
      <c r="K174" s="2" t="s">
        <v>33</v>
      </c>
      <c r="L174" s="2" t="s">
        <v>34</v>
      </c>
      <c r="M174" s="3">
        <v>0</v>
      </c>
      <c r="N174" s="3"/>
      <c r="O174" s="3">
        <v>0</v>
      </c>
      <c r="P174" s="3">
        <v>0</v>
      </c>
      <c r="Q174" s="3">
        <v>0</v>
      </c>
      <c r="R174" s="3">
        <v>179042</v>
      </c>
      <c r="S174" s="3">
        <v>2179970</v>
      </c>
      <c r="T174" s="3">
        <v>11004799</v>
      </c>
      <c r="U174" s="3">
        <v>3200593</v>
      </c>
      <c r="V174" s="3">
        <v>5282423</v>
      </c>
      <c r="W174" s="3">
        <v>21837410</v>
      </c>
      <c r="X174" s="3">
        <v>3637860</v>
      </c>
      <c r="Y174" s="3">
        <v>0</v>
      </c>
      <c r="Z174" s="3">
        <v>0</v>
      </c>
      <c r="AA174" s="3">
        <v>47322097</v>
      </c>
    </row>
    <row r="175" spans="1:27" ht="20.399999999999999" x14ac:dyDescent="0.25">
      <c r="A175" s="2" t="s">
        <v>35</v>
      </c>
      <c r="B175" s="90" t="s">
        <v>1229</v>
      </c>
      <c r="C175" s="2" t="s">
        <v>991</v>
      </c>
      <c r="D175" s="2" t="s">
        <v>992</v>
      </c>
      <c r="E175" s="2" t="s">
        <v>1008</v>
      </c>
      <c r="F175" s="2" t="s">
        <v>1009</v>
      </c>
      <c r="G175" s="2" t="s">
        <v>1010</v>
      </c>
      <c r="H175" s="2" t="s">
        <v>30</v>
      </c>
      <c r="I175" s="2" t="s">
        <v>40</v>
      </c>
      <c r="J175" s="2" t="s">
        <v>41</v>
      </c>
      <c r="K175" s="2" t="s">
        <v>33</v>
      </c>
      <c r="L175" s="2" t="s">
        <v>34</v>
      </c>
      <c r="M175" s="3">
        <v>0</v>
      </c>
      <c r="N175" s="3"/>
      <c r="O175" s="3">
        <v>0</v>
      </c>
      <c r="P175" s="3">
        <v>0</v>
      </c>
      <c r="Q175" s="3">
        <v>0</v>
      </c>
      <c r="R175" s="3">
        <v>0</v>
      </c>
      <c r="S175" s="3">
        <v>4633869</v>
      </c>
      <c r="T175" s="3">
        <v>37056087</v>
      </c>
      <c r="U175" s="3">
        <v>193937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41883893</v>
      </c>
    </row>
    <row r="176" spans="1:27" ht="20.399999999999999" x14ac:dyDescent="0.25">
      <c r="A176" s="2" t="s">
        <v>35</v>
      </c>
      <c r="B176" s="90" t="s">
        <v>1229</v>
      </c>
      <c r="C176" s="2" t="s">
        <v>991</v>
      </c>
      <c r="D176" s="2" t="s">
        <v>992</v>
      </c>
      <c r="E176" s="2" t="s">
        <v>1011</v>
      </c>
      <c r="F176" s="2" t="s">
        <v>1012</v>
      </c>
      <c r="G176" s="2" t="s">
        <v>1013</v>
      </c>
      <c r="H176" s="2" t="s">
        <v>30</v>
      </c>
      <c r="I176" s="2" t="s">
        <v>40</v>
      </c>
      <c r="J176" s="2" t="s">
        <v>41</v>
      </c>
      <c r="K176" s="2" t="s">
        <v>33</v>
      </c>
      <c r="L176" s="2" t="s">
        <v>34</v>
      </c>
      <c r="M176" s="3">
        <v>0</v>
      </c>
      <c r="N176" s="3"/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4969164</v>
      </c>
      <c r="U176" s="3">
        <v>38013281</v>
      </c>
      <c r="V176" s="3">
        <v>5767679</v>
      </c>
      <c r="W176" s="3">
        <v>0</v>
      </c>
      <c r="X176" s="3">
        <v>0</v>
      </c>
      <c r="Y176" s="3">
        <v>0</v>
      </c>
      <c r="Z176" s="3">
        <v>0</v>
      </c>
      <c r="AA176" s="3">
        <v>48750124</v>
      </c>
    </row>
    <row r="177" spans="1:27" ht="20.399999999999999" x14ac:dyDescent="0.25">
      <c r="A177" s="2" t="s">
        <v>35</v>
      </c>
      <c r="B177" s="90" t="s">
        <v>1229</v>
      </c>
      <c r="C177" s="2" t="s">
        <v>991</v>
      </c>
      <c r="D177" s="2" t="s">
        <v>992</v>
      </c>
      <c r="E177" s="2" t="s">
        <v>1023</v>
      </c>
      <c r="F177" s="2" t="s">
        <v>1024</v>
      </c>
      <c r="G177" s="2" t="s">
        <v>1023</v>
      </c>
      <c r="H177" s="2" t="s">
        <v>30</v>
      </c>
      <c r="I177" s="2" t="s">
        <v>40</v>
      </c>
      <c r="J177" s="2" t="s">
        <v>41</v>
      </c>
      <c r="K177" s="2" t="s">
        <v>33</v>
      </c>
      <c r="L177" s="2" t="s">
        <v>34</v>
      </c>
      <c r="M177" s="3">
        <v>0</v>
      </c>
      <c r="N177" s="3"/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1339688</v>
      </c>
      <c r="U177" s="3">
        <v>37222844</v>
      </c>
      <c r="V177" s="3">
        <v>199553507</v>
      </c>
      <c r="W177" s="3">
        <v>53031001</v>
      </c>
      <c r="X177" s="3">
        <v>339930</v>
      </c>
      <c r="Y177" s="3">
        <v>0</v>
      </c>
      <c r="Z177" s="3">
        <v>0</v>
      </c>
      <c r="AA177" s="3">
        <v>291486970</v>
      </c>
    </row>
    <row r="178" spans="1:27" ht="20.399999999999999" x14ac:dyDescent="0.25">
      <c r="A178" s="2" t="s">
        <v>35</v>
      </c>
      <c r="B178" s="90" t="s">
        <v>1229</v>
      </c>
      <c r="C178" s="2" t="s">
        <v>991</v>
      </c>
      <c r="D178" s="2" t="s">
        <v>992</v>
      </c>
      <c r="E178" s="2" t="s">
        <v>1014</v>
      </c>
      <c r="F178" s="2" t="s">
        <v>1015</v>
      </c>
      <c r="G178" s="2" t="s">
        <v>1016</v>
      </c>
      <c r="H178" s="2" t="s">
        <v>30</v>
      </c>
      <c r="I178" s="2" t="s">
        <v>40</v>
      </c>
      <c r="J178" s="2" t="s">
        <v>41</v>
      </c>
      <c r="K178" s="2" t="s">
        <v>33</v>
      </c>
      <c r="L178" s="2" t="s">
        <v>34</v>
      </c>
      <c r="M178" s="3">
        <v>5306.98</v>
      </c>
      <c r="N178" s="3"/>
      <c r="O178" s="3">
        <v>447049.7</v>
      </c>
      <c r="P178" s="3">
        <v>1390566</v>
      </c>
      <c r="Q178" s="3">
        <v>2123212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3966134.68</v>
      </c>
    </row>
    <row r="179" spans="1:27" ht="20.399999999999999" x14ac:dyDescent="0.25">
      <c r="A179" s="2" t="s">
        <v>35</v>
      </c>
      <c r="B179" s="90" t="s">
        <v>1229</v>
      </c>
      <c r="C179" s="2" t="s">
        <v>991</v>
      </c>
      <c r="D179" s="2" t="s">
        <v>992</v>
      </c>
      <c r="E179" s="2" t="s">
        <v>1020</v>
      </c>
      <c r="F179" s="2" t="s">
        <v>1021</v>
      </c>
      <c r="G179" s="2" t="s">
        <v>1022</v>
      </c>
      <c r="H179" s="2" t="s">
        <v>30</v>
      </c>
      <c r="I179" s="2" t="s">
        <v>40</v>
      </c>
      <c r="J179" s="2" t="s">
        <v>41</v>
      </c>
      <c r="K179" s="2" t="s">
        <v>33</v>
      </c>
      <c r="L179" s="2" t="s">
        <v>34</v>
      </c>
      <c r="M179" s="3">
        <v>0</v>
      </c>
      <c r="N179" s="3"/>
      <c r="O179" s="3">
        <v>0</v>
      </c>
      <c r="P179" s="3">
        <v>750834</v>
      </c>
      <c r="Q179" s="3">
        <v>750834</v>
      </c>
      <c r="R179" s="3">
        <v>742374</v>
      </c>
      <c r="S179" s="3">
        <v>1048013</v>
      </c>
      <c r="T179" s="3">
        <v>1043787</v>
      </c>
      <c r="U179" s="3">
        <v>1048154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5383996</v>
      </c>
    </row>
    <row r="180" spans="1:27" ht="20.399999999999999" x14ac:dyDescent="0.25">
      <c r="A180" s="2" t="s">
        <v>35</v>
      </c>
      <c r="B180" s="90" t="s">
        <v>1229</v>
      </c>
      <c r="C180" s="2" t="s">
        <v>991</v>
      </c>
      <c r="D180" s="2" t="s">
        <v>992</v>
      </c>
      <c r="E180" s="2" t="s">
        <v>1017</v>
      </c>
      <c r="F180" s="2" t="s">
        <v>1018</v>
      </c>
      <c r="G180" s="2" t="s">
        <v>1019</v>
      </c>
      <c r="H180" s="2" t="s">
        <v>30</v>
      </c>
      <c r="I180" s="2" t="s">
        <v>40</v>
      </c>
      <c r="J180" s="2" t="s">
        <v>41</v>
      </c>
      <c r="K180" s="2" t="s">
        <v>33</v>
      </c>
      <c r="L180" s="2" t="s">
        <v>34</v>
      </c>
      <c r="M180" s="3">
        <v>20936.62</v>
      </c>
      <c r="N180" s="3"/>
      <c r="O180" s="3">
        <v>502118.40000000002</v>
      </c>
      <c r="P180" s="3">
        <v>63765</v>
      </c>
      <c r="Q180" s="3">
        <v>390760</v>
      </c>
      <c r="R180" s="3">
        <v>1818551</v>
      </c>
      <c r="S180" s="3">
        <v>3762586</v>
      </c>
      <c r="T180" s="3">
        <v>3487291</v>
      </c>
      <c r="U180" s="3">
        <v>1437538</v>
      </c>
      <c r="V180" s="3">
        <v>321013</v>
      </c>
      <c r="W180" s="3">
        <v>0</v>
      </c>
      <c r="X180" s="3">
        <v>0</v>
      </c>
      <c r="Y180" s="3">
        <v>0</v>
      </c>
      <c r="Z180" s="3">
        <v>0</v>
      </c>
      <c r="AA180" s="3">
        <v>11804559.02</v>
      </c>
    </row>
    <row r="181" spans="1:27" x14ac:dyDescent="0.25">
      <c r="A181" s="2" t="s">
        <v>35</v>
      </c>
      <c r="B181" s="90" t="s">
        <v>1229</v>
      </c>
      <c r="C181" s="2" t="s">
        <v>1025</v>
      </c>
      <c r="D181" s="2" t="s">
        <v>1026</v>
      </c>
      <c r="E181" s="2" t="s">
        <v>1027</v>
      </c>
      <c r="F181" s="2" t="s">
        <v>1028</v>
      </c>
      <c r="G181" s="2" t="s">
        <v>1029</v>
      </c>
      <c r="H181" s="2" t="s">
        <v>30</v>
      </c>
      <c r="I181" s="2" t="s">
        <v>40</v>
      </c>
      <c r="J181" s="2" t="s">
        <v>41</v>
      </c>
      <c r="K181" s="2" t="s">
        <v>33</v>
      </c>
      <c r="L181" s="2" t="s">
        <v>42</v>
      </c>
      <c r="M181" s="3">
        <v>0</v>
      </c>
      <c r="N181" s="3"/>
      <c r="O181" s="3">
        <v>15891000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15891000</v>
      </c>
    </row>
    <row r="182" spans="1:27" x14ac:dyDescent="0.25">
      <c r="A182" s="2" t="s">
        <v>35</v>
      </c>
      <c r="B182" s="90" t="s">
        <v>1229</v>
      </c>
      <c r="C182" s="2" t="s">
        <v>1025</v>
      </c>
      <c r="D182" s="2" t="s">
        <v>1026</v>
      </c>
      <c r="E182" s="2" t="s">
        <v>1030</v>
      </c>
      <c r="F182" s="2" t="s">
        <v>1031</v>
      </c>
      <c r="G182" s="2" t="s">
        <v>1030</v>
      </c>
      <c r="H182" s="2" t="s">
        <v>30</v>
      </c>
      <c r="I182" s="2" t="s">
        <v>40</v>
      </c>
      <c r="J182" s="2" t="s">
        <v>41</v>
      </c>
      <c r="K182" s="2" t="s">
        <v>33</v>
      </c>
      <c r="L182" s="2" t="s">
        <v>34</v>
      </c>
      <c r="M182" s="3">
        <v>0</v>
      </c>
      <c r="N182" s="3"/>
      <c r="O182" s="3">
        <v>0</v>
      </c>
      <c r="P182" s="3">
        <v>5000001</v>
      </c>
      <c r="Q182" s="3">
        <v>1000001</v>
      </c>
      <c r="R182" s="3">
        <v>5814879</v>
      </c>
      <c r="S182" s="3">
        <v>3222120</v>
      </c>
      <c r="T182" s="3">
        <v>28021826</v>
      </c>
      <c r="U182" s="3">
        <v>59208859</v>
      </c>
      <c r="V182" s="3">
        <v>93141320</v>
      </c>
      <c r="W182" s="3">
        <v>116149453</v>
      </c>
      <c r="X182" s="3">
        <v>137141990</v>
      </c>
      <c r="Y182" s="3">
        <v>289648540</v>
      </c>
      <c r="Z182" s="3">
        <v>0</v>
      </c>
      <c r="AA182" s="3">
        <v>738348989</v>
      </c>
    </row>
    <row r="183" spans="1:27" ht="20.399999999999999" x14ac:dyDescent="0.25">
      <c r="A183" s="2" t="s">
        <v>633</v>
      </c>
      <c r="B183" s="90" t="s">
        <v>1248</v>
      </c>
      <c r="C183" s="2" t="s">
        <v>634</v>
      </c>
      <c r="D183" s="2" t="s">
        <v>635</v>
      </c>
      <c r="E183" s="2" t="s">
        <v>636</v>
      </c>
      <c r="F183" s="2" t="s">
        <v>637</v>
      </c>
      <c r="G183" s="2" t="s">
        <v>636</v>
      </c>
      <c r="H183" s="2" t="s">
        <v>30</v>
      </c>
      <c r="I183" s="2" t="s">
        <v>638</v>
      </c>
      <c r="J183" s="2" t="s">
        <v>639</v>
      </c>
      <c r="K183" s="2" t="s">
        <v>33</v>
      </c>
      <c r="L183" s="2" t="s">
        <v>42</v>
      </c>
      <c r="M183" s="3">
        <v>0</v>
      </c>
      <c r="N183" s="3"/>
      <c r="O183" s="3">
        <v>678403</v>
      </c>
      <c r="P183" s="3">
        <v>3077232</v>
      </c>
      <c r="Q183" s="3">
        <v>6817744</v>
      </c>
      <c r="R183" s="3">
        <v>3337187</v>
      </c>
      <c r="S183" s="3">
        <v>1089429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14999995</v>
      </c>
    </row>
    <row r="184" spans="1:27" ht="20.399999999999999" x14ac:dyDescent="0.25">
      <c r="A184" s="2" t="s">
        <v>83</v>
      </c>
      <c r="B184" s="90" t="s">
        <v>1230</v>
      </c>
      <c r="C184" s="2" t="s">
        <v>420</v>
      </c>
      <c r="D184" s="2" t="s">
        <v>421</v>
      </c>
      <c r="E184" s="2" t="s">
        <v>426</v>
      </c>
      <c r="F184" s="2" t="s">
        <v>427</v>
      </c>
      <c r="G184" s="2" t="s">
        <v>428</v>
      </c>
      <c r="H184" s="2" t="s">
        <v>30</v>
      </c>
      <c r="I184" s="2" t="s">
        <v>83</v>
      </c>
      <c r="J184" s="2" t="s">
        <v>429</v>
      </c>
      <c r="K184" s="2" t="s">
        <v>33</v>
      </c>
      <c r="L184" s="2" t="s">
        <v>34</v>
      </c>
      <c r="M184" s="3">
        <v>15981525.800000001</v>
      </c>
      <c r="N184" s="3"/>
      <c r="O184" s="3">
        <v>17181584.84</v>
      </c>
      <c r="P184" s="3">
        <v>6615291</v>
      </c>
      <c r="Q184" s="3">
        <v>266986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40045387.640000001</v>
      </c>
    </row>
    <row r="185" spans="1:27" ht="20.399999999999999" x14ac:dyDescent="0.25">
      <c r="A185" s="2" t="s">
        <v>83</v>
      </c>
      <c r="B185" s="90" t="s">
        <v>1230</v>
      </c>
      <c r="C185" s="2" t="s">
        <v>84</v>
      </c>
      <c r="D185" s="2" t="s">
        <v>85</v>
      </c>
      <c r="E185" s="2" t="s">
        <v>93</v>
      </c>
      <c r="F185" s="2" t="s">
        <v>94</v>
      </c>
      <c r="G185" s="2" t="s">
        <v>95</v>
      </c>
      <c r="H185" s="2" t="s">
        <v>30</v>
      </c>
      <c r="I185" s="2" t="s">
        <v>89</v>
      </c>
      <c r="J185" s="2" t="s">
        <v>70</v>
      </c>
      <c r="K185" s="2" t="s">
        <v>49</v>
      </c>
      <c r="L185" s="2" t="s">
        <v>34</v>
      </c>
      <c r="M185" s="3">
        <v>489504.78</v>
      </c>
      <c r="N185" s="3"/>
      <c r="O185" s="3">
        <v>109216.15</v>
      </c>
      <c r="P185" s="3">
        <v>170138</v>
      </c>
      <c r="Q185" s="3">
        <v>4992198</v>
      </c>
      <c r="R185" s="3">
        <v>2549898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8310954.9299999997</v>
      </c>
    </row>
    <row r="186" spans="1:27" ht="20.399999999999999" x14ac:dyDescent="0.25">
      <c r="A186" s="2" t="s">
        <v>83</v>
      </c>
      <c r="B186" s="90" t="s">
        <v>1230</v>
      </c>
      <c r="C186" s="2" t="s">
        <v>84</v>
      </c>
      <c r="D186" s="2" t="s">
        <v>85</v>
      </c>
      <c r="E186" s="2" t="s">
        <v>96</v>
      </c>
      <c r="F186" s="2" t="s">
        <v>97</v>
      </c>
      <c r="G186" s="2" t="s">
        <v>98</v>
      </c>
      <c r="H186" s="2" t="s">
        <v>30</v>
      </c>
      <c r="I186" s="2" t="s">
        <v>89</v>
      </c>
      <c r="J186" s="2" t="s">
        <v>70</v>
      </c>
      <c r="K186" s="2" t="s">
        <v>49</v>
      </c>
      <c r="L186" s="2" t="s">
        <v>34</v>
      </c>
      <c r="M186" s="3">
        <v>801531.24</v>
      </c>
      <c r="N186" s="3"/>
      <c r="O186" s="3">
        <v>1958422.91</v>
      </c>
      <c r="P186" s="3">
        <v>0</v>
      </c>
      <c r="Q186" s="3">
        <v>40000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2799954.15</v>
      </c>
    </row>
    <row r="187" spans="1:27" x14ac:dyDescent="0.25">
      <c r="A187" s="2" t="s">
        <v>83</v>
      </c>
      <c r="B187" s="90" t="s">
        <v>1230</v>
      </c>
      <c r="C187" s="2" t="s">
        <v>84</v>
      </c>
      <c r="D187" s="2" t="s">
        <v>85</v>
      </c>
      <c r="E187" s="2" t="s">
        <v>99</v>
      </c>
      <c r="F187" s="2" t="s">
        <v>100</v>
      </c>
      <c r="G187" s="2" t="s">
        <v>99</v>
      </c>
      <c r="H187" s="2" t="s">
        <v>30</v>
      </c>
      <c r="I187" s="2" t="s">
        <v>89</v>
      </c>
      <c r="J187" s="2" t="s">
        <v>70</v>
      </c>
      <c r="K187" s="2" t="s">
        <v>49</v>
      </c>
      <c r="L187" s="2" t="s">
        <v>34</v>
      </c>
      <c r="M187" s="3">
        <v>0</v>
      </c>
      <c r="N187" s="3"/>
      <c r="O187" s="3">
        <v>70388</v>
      </c>
      <c r="P187" s="3">
        <v>203852</v>
      </c>
      <c r="Q187" s="3">
        <v>660399</v>
      </c>
      <c r="R187" s="3">
        <v>712101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1646740</v>
      </c>
    </row>
    <row r="188" spans="1:27" ht="20.399999999999999" x14ac:dyDescent="0.25">
      <c r="A188" s="2" t="s">
        <v>955</v>
      </c>
      <c r="B188" s="90" t="s">
        <v>1220</v>
      </c>
      <c r="C188" s="2" t="s">
        <v>956</v>
      </c>
      <c r="D188" s="2" t="s">
        <v>957</v>
      </c>
      <c r="E188" s="2" t="s">
        <v>970</v>
      </c>
      <c r="F188" s="2" t="s">
        <v>971</v>
      </c>
      <c r="G188" s="2" t="s">
        <v>972</v>
      </c>
      <c r="H188" s="2" t="s">
        <v>30</v>
      </c>
      <c r="I188" s="2" t="s">
        <v>40</v>
      </c>
      <c r="J188" s="2" t="s">
        <v>41</v>
      </c>
      <c r="K188" s="2" t="s">
        <v>33</v>
      </c>
      <c r="L188" s="2" t="s">
        <v>34</v>
      </c>
      <c r="M188" s="3">
        <v>1212168.55</v>
      </c>
      <c r="N188" s="3"/>
      <c r="O188" s="3">
        <v>311846.96999999997</v>
      </c>
      <c r="P188" s="3">
        <v>255837</v>
      </c>
      <c r="Q188" s="3">
        <v>414164</v>
      </c>
      <c r="R188" s="3">
        <v>725374</v>
      </c>
      <c r="S188" s="3">
        <v>4591899</v>
      </c>
      <c r="T188" s="3">
        <v>1599675</v>
      </c>
      <c r="U188" s="3">
        <v>20422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9131386.5199999996</v>
      </c>
    </row>
    <row r="189" spans="1:27" ht="20.399999999999999" x14ac:dyDescent="0.25">
      <c r="A189" s="2" t="s">
        <v>955</v>
      </c>
      <c r="B189" s="90" t="s">
        <v>1220</v>
      </c>
      <c r="C189" s="2" t="s">
        <v>956</v>
      </c>
      <c r="D189" s="2" t="s">
        <v>957</v>
      </c>
      <c r="E189" s="2" t="s">
        <v>958</v>
      </c>
      <c r="F189" s="2" t="s">
        <v>959</v>
      </c>
      <c r="G189" s="2" t="s">
        <v>960</v>
      </c>
      <c r="H189" s="2" t="s">
        <v>30</v>
      </c>
      <c r="I189" s="2" t="s">
        <v>40</v>
      </c>
      <c r="J189" s="2" t="s">
        <v>41</v>
      </c>
      <c r="K189" s="2" t="s">
        <v>33</v>
      </c>
      <c r="L189" s="2" t="s">
        <v>34</v>
      </c>
      <c r="M189" s="3">
        <v>3284408.42</v>
      </c>
      <c r="N189" s="3"/>
      <c r="O189" s="3">
        <v>1350333.9</v>
      </c>
      <c r="P189" s="3">
        <v>3658255</v>
      </c>
      <c r="Q189" s="3">
        <v>3784378</v>
      </c>
      <c r="R189" s="3">
        <v>5251678</v>
      </c>
      <c r="S189" s="3">
        <v>1854470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19183523.32</v>
      </c>
    </row>
    <row r="190" spans="1:27" ht="20.399999999999999" x14ac:dyDescent="0.25">
      <c r="A190" s="2" t="s">
        <v>955</v>
      </c>
      <c r="B190" s="90" t="s">
        <v>1220</v>
      </c>
      <c r="C190" s="2" t="s">
        <v>956</v>
      </c>
      <c r="D190" s="2" t="s">
        <v>957</v>
      </c>
      <c r="E190" s="2" t="s">
        <v>973</v>
      </c>
      <c r="F190" s="2" t="s">
        <v>974</v>
      </c>
      <c r="G190" s="2" t="s">
        <v>975</v>
      </c>
      <c r="H190" s="2" t="s">
        <v>30</v>
      </c>
      <c r="I190" s="2" t="s">
        <v>40</v>
      </c>
      <c r="J190" s="2" t="s">
        <v>41</v>
      </c>
      <c r="K190" s="2" t="s">
        <v>33</v>
      </c>
      <c r="L190" s="2" t="s">
        <v>34</v>
      </c>
      <c r="M190" s="3">
        <v>654025.13</v>
      </c>
      <c r="N190" s="3"/>
      <c r="O190" s="3">
        <v>346892.54</v>
      </c>
      <c r="P190" s="3">
        <v>0</v>
      </c>
      <c r="Q190" s="3">
        <v>1140000</v>
      </c>
      <c r="R190" s="3">
        <v>552855</v>
      </c>
      <c r="S190" s="3">
        <v>8009489</v>
      </c>
      <c r="T190" s="3">
        <v>7640222</v>
      </c>
      <c r="U190" s="3">
        <v>395074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18738557.670000002</v>
      </c>
    </row>
    <row r="191" spans="1:27" ht="20.399999999999999" x14ac:dyDescent="0.25">
      <c r="A191" s="2" t="s">
        <v>955</v>
      </c>
      <c r="B191" s="90" t="s">
        <v>1220</v>
      </c>
      <c r="C191" s="2" t="s">
        <v>956</v>
      </c>
      <c r="D191" s="2" t="s">
        <v>957</v>
      </c>
      <c r="E191" s="2" t="s">
        <v>961</v>
      </c>
      <c r="F191" s="2" t="s">
        <v>962</v>
      </c>
      <c r="G191" s="2" t="s">
        <v>963</v>
      </c>
      <c r="H191" s="2" t="s">
        <v>30</v>
      </c>
      <c r="I191" s="2" t="s">
        <v>40</v>
      </c>
      <c r="J191" s="2" t="s">
        <v>41</v>
      </c>
      <c r="K191" s="2" t="s">
        <v>33</v>
      </c>
      <c r="L191" s="2" t="s">
        <v>34</v>
      </c>
      <c r="M191" s="3">
        <v>1560857.42</v>
      </c>
      <c r="N191" s="3"/>
      <c r="O191" s="3">
        <v>1359115.23</v>
      </c>
      <c r="P191" s="3">
        <v>0</v>
      </c>
      <c r="Q191" s="3">
        <v>347373</v>
      </c>
      <c r="R191" s="3">
        <v>3265032</v>
      </c>
      <c r="S191" s="3">
        <v>3128171</v>
      </c>
      <c r="T191" s="3">
        <v>165051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9825599.6500000004</v>
      </c>
    </row>
    <row r="192" spans="1:27" ht="20.399999999999999" x14ac:dyDescent="0.25">
      <c r="A192" s="2" t="s">
        <v>955</v>
      </c>
      <c r="B192" s="90" t="s">
        <v>1220</v>
      </c>
      <c r="C192" s="2" t="s">
        <v>956</v>
      </c>
      <c r="D192" s="2" t="s">
        <v>957</v>
      </c>
      <c r="E192" s="2" t="s">
        <v>982</v>
      </c>
      <c r="F192" s="2" t="s">
        <v>983</v>
      </c>
      <c r="G192" s="2" t="s">
        <v>984</v>
      </c>
      <c r="H192" s="2" t="s">
        <v>30</v>
      </c>
      <c r="I192" s="2" t="s">
        <v>40</v>
      </c>
      <c r="J192" s="2" t="s">
        <v>41</v>
      </c>
      <c r="K192" s="2" t="s">
        <v>33</v>
      </c>
      <c r="L192" s="2" t="s">
        <v>34</v>
      </c>
      <c r="M192" s="3">
        <v>19732.32</v>
      </c>
      <c r="N192" s="3"/>
      <c r="O192" s="3">
        <v>98607.5</v>
      </c>
      <c r="P192" s="3">
        <v>164103</v>
      </c>
      <c r="Q192" s="3">
        <v>164103</v>
      </c>
      <c r="R192" s="3">
        <v>162126</v>
      </c>
      <c r="S192" s="3">
        <v>81722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690393.82</v>
      </c>
    </row>
    <row r="193" spans="1:27" ht="20.399999999999999" x14ac:dyDescent="0.25">
      <c r="A193" s="2" t="s">
        <v>955</v>
      </c>
      <c r="B193" s="90" t="s">
        <v>1220</v>
      </c>
      <c r="C193" s="2" t="s">
        <v>956</v>
      </c>
      <c r="D193" s="2" t="s">
        <v>957</v>
      </c>
      <c r="E193" s="2" t="s">
        <v>985</v>
      </c>
      <c r="F193" s="2" t="s">
        <v>986</v>
      </c>
      <c r="G193" s="2" t="s">
        <v>987</v>
      </c>
      <c r="H193" s="2" t="s">
        <v>30</v>
      </c>
      <c r="I193" s="2" t="s">
        <v>40</v>
      </c>
      <c r="J193" s="2" t="s">
        <v>41</v>
      </c>
      <c r="K193" s="2" t="s">
        <v>33</v>
      </c>
      <c r="L193" s="2" t="s">
        <v>34</v>
      </c>
      <c r="M193" s="3">
        <v>949053.09</v>
      </c>
      <c r="N193" s="3"/>
      <c r="O193" s="3">
        <v>625443.25</v>
      </c>
      <c r="P193" s="3">
        <v>665642</v>
      </c>
      <c r="Q193" s="3">
        <v>665642</v>
      </c>
      <c r="R193" s="3">
        <v>64850</v>
      </c>
      <c r="S193" s="3">
        <v>32689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3003319.34</v>
      </c>
    </row>
    <row r="194" spans="1:27" ht="30.6" x14ac:dyDescent="0.25">
      <c r="A194" s="2" t="s">
        <v>955</v>
      </c>
      <c r="B194" s="90" t="s">
        <v>1220</v>
      </c>
      <c r="C194" s="2" t="s">
        <v>956</v>
      </c>
      <c r="D194" s="2" t="s">
        <v>957</v>
      </c>
      <c r="E194" s="2" t="s">
        <v>976</v>
      </c>
      <c r="F194" s="2" t="s">
        <v>977</v>
      </c>
      <c r="G194" s="2" t="s">
        <v>978</v>
      </c>
      <c r="H194" s="2" t="s">
        <v>30</v>
      </c>
      <c r="I194" s="2" t="s">
        <v>40</v>
      </c>
      <c r="J194" s="2" t="s">
        <v>41</v>
      </c>
      <c r="K194" s="2" t="s">
        <v>33</v>
      </c>
      <c r="L194" s="2" t="s">
        <v>34</v>
      </c>
      <c r="M194" s="3">
        <v>0</v>
      </c>
      <c r="N194" s="3"/>
      <c r="O194" s="3">
        <v>0</v>
      </c>
      <c r="P194" s="3">
        <v>299074</v>
      </c>
      <c r="Q194" s="3">
        <v>650927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950001</v>
      </c>
    </row>
    <row r="195" spans="1:27" ht="30.6" x14ac:dyDescent="0.25">
      <c r="A195" s="2" t="s">
        <v>955</v>
      </c>
      <c r="B195" s="90" t="s">
        <v>1220</v>
      </c>
      <c r="C195" s="2" t="s">
        <v>956</v>
      </c>
      <c r="D195" s="2" t="s">
        <v>957</v>
      </c>
      <c r="E195" s="2" t="s">
        <v>964</v>
      </c>
      <c r="F195" s="2" t="s">
        <v>965</v>
      </c>
      <c r="G195" s="2" t="s">
        <v>966</v>
      </c>
      <c r="H195" s="2" t="s">
        <v>30</v>
      </c>
      <c r="I195" s="2" t="s">
        <v>40</v>
      </c>
      <c r="J195" s="2" t="s">
        <v>41</v>
      </c>
      <c r="K195" s="2" t="s">
        <v>33</v>
      </c>
      <c r="L195" s="2" t="s">
        <v>34</v>
      </c>
      <c r="M195" s="3">
        <v>1242588.97</v>
      </c>
      <c r="N195" s="3"/>
      <c r="O195" s="3">
        <v>734235.32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1976824.29</v>
      </c>
    </row>
    <row r="196" spans="1:27" ht="30.6" x14ac:dyDescent="0.25">
      <c r="A196" s="2" t="s">
        <v>955</v>
      </c>
      <c r="B196" s="90" t="s">
        <v>1220</v>
      </c>
      <c r="C196" s="2" t="s">
        <v>956</v>
      </c>
      <c r="D196" s="2" t="s">
        <v>957</v>
      </c>
      <c r="E196" s="2" t="s">
        <v>979</v>
      </c>
      <c r="F196" s="2" t="s">
        <v>980</v>
      </c>
      <c r="G196" s="2" t="s">
        <v>981</v>
      </c>
      <c r="H196" s="2" t="s">
        <v>30</v>
      </c>
      <c r="I196" s="2" t="s">
        <v>40</v>
      </c>
      <c r="J196" s="2" t="s">
        <v>41</v>
      </c>
      <c r="K196" s="2" t="s">
        <v>33</v>
      </c>
      <c r="L196" s="2" t="s">
        <v>34</v>
      </c>
      <c r="M196" s="3">
        <v>9136.15</v>
      </c>
      <c r="N196" s="3"/>
      <c r="O196" s="3">
        <v>253076.2</v>
      </c>
      <c r="P196" s="3">
        <v>464698</v>
      </c>
      <c r="Q196" s="3">
        <v>231416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958326.35</v>
      </c>
    </row>
    <row r="197" spans="1:27" ht="30.6" x14ac:dyDescent="0.25">
      <c r="A197" s="2" t="s">
        <v>955</v>
      </c>
      <c r="B197" s="90" t="s">
        <v>1220</v>
      </c>
      <c r="C197" s="2" t="s">
        <v>956</v>
      </c>
      <c r="D197" s="2" t="s">
        <v>957</v>
      </c>
      <c r="E197" s="2" t="s">
        <v>967</v>
      </c>
      <c r="F197" s="2" t="s">
        <v>968</v>
      </c>
      <c r="G197" s="2" t="s">
        <v>969</v>
      </c>
      <c r="H197" s="2" t="s">
        <v>30</v>
      </c>
      <c r="I197" s="2" t="s">
        <v>40</v>
      </c>
      <c r="J197" s="2" t="s">
        <v>41</v>
      </c>
      <c r="K197" s="2" t="s">
        <v>33</v>
      </c>
      <c r="L197" s="2" t="s">
        <v>34</v>
      </c>
      <c r="M197" s="3">
        <v>383470.07</v>
      </c>
      <c r="N197" s="3"/>
      <c r="O197" s="3">
        <v>404575.95</v>
      </c>
      <c r="P197" s="3">
        <v>324367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1112413.02</v>
      </c>
    </row>
    <row r="198" spans="1:27" ht="20.399999999999999" x14ac:dyDescent="0.25">
      <c r="A198" s="2" t="s">
        <v>706</v>
      </c>
      <c r="B198" s="90" t="s">
        <v>1221</v>
      </c>
      <c r="C198" s="2" t="s">
        <v>1078</v>
      </c>
      <c r="D198" s="2" t="s">
        <v>1079</v>
      </c>
      <c r="E198" s="2" t="s">
        <v>1080</v>
      </c>
      <c r="F198" s="2" t="s">
        <v>1081</v>
      </c>
      <c r="G198" s="2" t="s">
        <v>1082</v>
      </c>
      <c r="H198" s="2" t="s">
        <v>30</v>
      </c>
      <c r="I198" s="2" t="s">
        <v>638</v>
      </c>
      <c r="J198" s="2" t="s">
        <v>639</v>
      </c>
      <c r="K198" s="2" t="s">
        <v>33</v>
      </c>
      <c r="L198" s="2" t="s">
        <v>42</v>
      </c>
      <c r="M198" s="3">
        <v>0</v>
      </c>
      <c r="N198" s="3"/>
      <c r="O198" s="3">
        <v>152583473.08000001</v>
      </c>
      <c r="P198" s="3">
        <v>1264276</v>
      </c>
      <c r="Q198" s="3">
        <v>1369094</v>
      </c>
      <c r="R198" s="3">
        <v>1308332</v>
      </c>
      <c r="S198" s="3">
        <v>1284083</v>
      </c>
      <c r="T198" s="3">
        <v>1106280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158915538.08000001</v>
      </c>
    </row>
    <row r="199" spans="1:27" ht="20.399999999999999" x14ac:dyDescent="0.25">
      <c r="A199" s="2" t="s">
        <v>706</v>
      </c>
      <c r="B199" s="90" t="s">
        <v>1221</v>
      </c>
      <c r="C199" s="2" t="s">
        <v>1086</v>
      </c>
      <c r="D199" s="2" t="s">
        <v>1087</v>
      </c>
      <c r="E199" s="2" t="s">
        <v>1091</v>
      </c>
      <c r="F199" s="2" t="s">
        <v>1092</v>
      </c>
      <c r="G199" s="2" t="s">
        <v>1093</v>
      </c>
      <c r="H199" s="2" t="s">
        <v>30</v>
      </c>
      <c r="I199" s="2" t="s">
        <v>922</v>
      </c>
      <c r="J199" s="2" t="s">
        <v>41</v>
      </c>
      <c r="K199" s="2" t="s">
        <v>33</v>
      </c>
      <c r="L199" s="2" t="s">
        <v>34</v>
      </c>
      <c r="M199" s="3">
        <v>762278.63</v>
      </c>
      <c r="N199" s="3"/>
      <c r="O199" s="3">
        <v>801249.07</v>
      </c>
      <c r="P199" s="3">
        <v>0</v>
      </c>
      <c r="Q199" s="3">
        <v>5350819</v>
      </c>
      <c r="R199" s="3">
        <v>10904181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17818527.699999999</v>
      </c>
    </row>
    <row r="200" spans="1:27" ht="20.399999999999999" x14ac:dyDescent="0.25">
      <c r="A200" s="2" t="s">
        <v>24</v>
      </c>
      <c r="B200" s="90" t="s">
        <v>1236</v>
      </c>
      <c r="C200" s="2" t="s">
        <v>25</v>
      </c>
      <c r="D200" s="2" t="s">
        <v>26</v>
      </c>
      <c r="E200" s="2" t="s">
        <v>27</v>
      </c>
      <c r="F200" s="2" t="s">
        <v>28</v>
      </c>
      <c r="G200" s="2" t="s">
        <v>29</v>
      </c>
      <c r="H200" s="2" t="s">
        <v>30</v>
      </c>
      <c r="I200" s="2" t="s">
        <v>31</v>
      </c>
      <c r="J200" s="2" t="s">
        <v>32</v>
      </c>
      <c r="K200" s="2" t="s">
        <v>33</v>
      </c>
      <c r="L200" s="2" t="s">
        <v>34</v>
      </c>
      <c r="M200" s="3">
        <v>12895085.300000001</v>
      </c>
      <c r="N200" s="3"/>
      <c r="O200" s="3">
        <v>89072.62</v>
      </c>
      <c r="P200" s="3">
        <v>378527</v>
      </c>
      <c r="Q200" s="3">
        <v>380474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13743158.92</v>
      </c>
    </row>
    <row r="201" spans="1:27" ht="20.399999999999999" x14ac:dyDescent="0.25">
      <c r="A201" s="2" t="s">
        <v>24</v>
      </c>
      <c r="B201" s="90" t="s">
        <v>1236</v>
      </c>
      <c r="C201" s="2" t="s">
        <v>755</v>
      </c>
      <c r="D201" s="2" t="s">
        <v>756</v>
      </c>
      <c r="E201" s="2" t="s">
        <v>757</v>
      </c>
      <c r="F201" s="2" t="s">
        <v>758</v>
      </c>
      <c r="G201" s="2" t="s">
        <v>759</v>
      </c>
      <c r="H201" s="2" t="s">
        <v>30</v>
      </c>
      <c r="I201" s="2" t="s">
        <v>40</v>
      </c>
      <c r="J201" s="2" t="s">
        <v>32</v>
      </c>
      <c r="K201" s="2" t="s">
        <v>33</v>
      </c>
      <c r="L201" s="2" t="s">
        <v>34</v>
      </c>
      <c r="M201" s="3">
        <v>2720191.25</v>
      </c>
      <c r="N201" s="3"/>
      <c r="O201" s="3">
        <v>1656044.95</v>
      </c>
      <c r="P201" s="3">
        <v>1337838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5714074.2000000002</v>
      </c>
    </row>
    <row r="202" spans="1:27" ht="20.399999999999999" x14ac:dyDescent="0.25">
      <c r="A202" s="2" t="s">
        <v>24</v>
      </c>
      <c r="B202" s="90" t="s">
        <v>1236</v>
      </c>
      <c r="C202" s="2" t="s">
        <v>755</v>
      </c>
      <c r="D202" s="2" t="s">
        <v>756</v>
      </c>
      <c r="E202" s="2" t="s">
        <v>763</v>
      </c>
      <c r="F202" s="2" t="s">
        <v>764</v>
      </c>
      <c r="G202" s="2" t="s">
        <v>765</v>
      </c>
      <c r="H202" s="2" t="s">
        <v>30</v>
      </c>
      <c r="I202" s="2" t="s">
        <v>40</v>
      </c>
      <c r="J202" s="2" t="s">
        <v>32</v>
      </c>
      <c r="K202" s="2" t="s">
        <v>33</v>
      </c>
      <c r="L202" s="2" t="s">
        <v>34</v>
      </c>
      <c r="M202" s="3">
        <v>2273388.5</v>
      </c>
      <c r="N202" s="3"/>
      <c r="O202" s="3">
        <v>7512677.9900000002</v>
      </c>
      <c r="P202" s="3">
        <v>453836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10239902.49</v>
      </c>
    </row>
    <row r="203" spans="1:27" ht="20.399999999999999" x14ac:dyDescent="0.25">
      <c r="A203" s="2" t="s">
        <v>24</v>
      </c>
      <c r="B203" s="90" t="s">
        <v>1236</v>
      </c>
      <c r="C203" s="2" t="s">
        <v>755</v>
      </c>
      <c r="D203" s="2" t="s">
        <v>756</v>
      </c>
      <c r="E203" s="2" t="s">
        <v>760</v>
      </c>
      <c r="F203" s="2" t="s">
        <v>761</v>
      </c>
      <c r="G203" s="2" t="s">
        <v>762</v>
      </c>
      <c r="H203" s="2" t="s">
        <v>30</v>
      </c>
      <c r="I203" s="2" t="s">
        <v>40</v>
      </c>
      <c r="J203" s="2" t="s">
        <v>32</v>
      </c>
      <c r="K203" s="2" t="s">
        <v>33</v>
      </c>
      <c r="L203" s="2" t="s">
        <v>34</v>
      </c>
      <c r="M203" s="3">
        <v>856333.9</v>
      </c>
      <c r="N203" s="3"/>
      <c r="O203" s="3">
        <v>208924.35</v>
      </c>
      <c r="P203" s="3">
        <v>942084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2007342.25</v>
      </c>
    </row>
    <row r="204" spans="1:27" ht="20.399999999999999" x14ac:dyDescent="0.25">
      <c r="A204" s="2" t="s">
        <v>24</v>
      </c>
      <c r="B204" s="90" t="s">
        <v>1236</v>
      </c>
      <c r="C204" s="2" t="s">
        <v>766</v>
      </c>
      <c r="D204" s="2" t="s">
        <v>767</v>
      </c>
      <c r="E204" s="2" t="s">
        <v>771</v>
      </c>
      <c r="F204" s="2" t="s">
        <v>772</v>
      </c>
      <c r="G204" s="2" t="s">
        <v>771</v>
      </c>
      <c r="H204" s="2" t="s">
        <v>30</v>
      </c>
      <c r="I204" s="2" t="s">
        <v>31</v>
      </c>
      <c r="J204" s="2" t="s">
        <v>32</v>
      </c>
      <c r="K204" s="2" t="s">
        <v>33</v>
      </c>
      <c r="L204" s="2" t="s">
        <v>34</v>
      </c>
      <c r="M204" s="3">
        <v>0</v>
      </c>
      <c r="N204" s="3"/>
      <c r="O204" s="3">
        <v>0</v>
      </c>
      <c r="P204" s="3">
        <v>679932</v>
      </c>
      <c r="Q204" s="3">
        <v>720063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1399995</v>
      </c>
    </row>
    <row r="205" spans="1:27" ht="20.399999999999999" x14ac:dyDescent="0.25">
      <c r="A205" s="2" t="s">
        <v>24</v>
      </c>
      <c r="B205" s="90" t="s">
        <v>1236</v>
      </c>
      <c r="C205" s="2" t="s">
        <v>773</v>
      </c>
      <c r="D205" s="2" t="s">
        <v>774</v>
      </c>
      <c r="E205" s="2" t="s">
        <v>776</v>
      </c>
      <c r="F205" s="2" t="s">
        <v>777</v>
      </c>
      <c r="G205" s="2" t="s">
        <v>776</v>
      </c>
      <c r="H205" s="2" t="s">
        <v>30</v>
      </c>
      <c r="I205" s="2" t="s">
        <v>55</v>
      </c>
      <c r="J205" s="2" t="s">
        <v>32</v>
      </c>
      <c r="K205" s="2" t="s">
        <v>33</v>
      </c>
      <c r="L205" s="2" t="s">
        <v>42</v>
      </c>
      <c r="M205" s="3">
        <v>0</v>
      </c>
      <c r="N205" s="3"/>
      <c r="O205" s="3">
        <v>0</v>
      </c>
      <c r="P205" s="3">
        <v>78046</v>
      </c>
      <c r="Q205" s="3">
        <v>372059</v>
      </c>
      <c r="R205" s="3">
        <v>31894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481999</v>
      </c>
    </row>
    <row r="206" spans="1:27" ht="20.399999999999999" x14ac:dyDescent="0.25">
      <c r="A206" s="2" t="s">
        <v>24</v>
      </c>
      <c r="B206" s="90" t="s">
        <v>1236</v>
      </c>
      <c r="C206" s="2" t="s">
        <v>773</v>
      </c>
      <c r="D206" s="2" t="s">
        <v>774</v>
      </c>
      <c r="E206" s="2" t="s">
        <v>782</v>
      </c>
      <c r="F206" s="2" t="s">
        <v>783</v>
      </c>
      <c r="G206" s="2" t="s">
        <v>782</v>
      </c>
      <c r="H206" s="2" t="s">
        <v>30</v>
      </c>
      <c r="I206" s="2" t="s">
        <v>55</v>
      </c>
      <c r="J206" s="2" t="s">
        <v>32</v>
      </c>
      <c r="K206" s="2" t="s">
        <v>49</v>
      </c>
      <c r="L206" s="2" t="s">
        <v>42</v>
      </c>
      <c r="M206" s="3">
        <v>0</v>
      </c>
      <c r="N206" s="3"/>
      <c r="O206" s="3">
        <v>0</v>
      </c>
      <c r="P206" s="3">
        <v>1299944</v>
      </c>
      <c r="Q206" s="3">
        <v>55062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1355006</v>
      </c>
    </row>
    <row r="207" spans="1:27" ht="20.399999999999999" x14ac:dyDescent="0.25">
      <c r="A207" s="2" t="s">
        <v>24</v>
      </c>
      <c r="B207" s="90" t="s">
        <v>1236</v>
      </c>
      <c r="C207" s="2" t="s">
        <v>773</v>
      </c>
      <c r="D207" s="2" t="s">
        <v>774</v>
      </c>
      <c r="E207" s="2" t="s">
        <v>775</v>
      </c>
      <c r="F207" s="2" t="s">
        <v>774</v>
      </c>
      <c r="G207" s="2" t="s">
        <v>775</v>
      </c>
      <c r="H207" s="2" t="s">
        <v>30</v>
      </c>
      <c r="I207" s="2" t="s">
        <v>55</v>
      </c>
      <c r="J207" s="2" t="s">
        <v>32</v>
      </c>
      <c r="K207" s="2" t="s">
        <v>33</v>
      </c>
      <c r="L207" s="2" t="s">
        <v>34</v>
      </c>
      <c r="M207" s="3">
        <v>0</v>
      </c>
      <c r="N207" s="3"/>
      <c r="O207" s="3">
        <v>0</v>
      </c>
      <c r="P207" s="3">
        <v>0</v>
      </c>
      <c r="Q207" s="3">
        <v>0</v>
      </c>
      <c r="R207" s="3">
        <v>286424</v>
      </c>
      <c r="S207" s="3">
        <v>378134</v>
      </c>
      <c r="T207" s="3">
        <v>1300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665858</v>
      </c>
    </row>
    <row r="208" spans="1:27" ht="20.399999999999999" x14ac:dyDescent="0.25">
      <c r="A208" s="2" t="s">
        <v>24</v>
      </c>
      <c r="B208" s="90" t="s">
        <v>1236</v>
      </c>
      <c r="C208" s="2" t="s">
        <v>773</v>
      </c>
      <c r="D208" s="2" t="s">
        <v>774</v>
      </c>
      <c r="E208" s="2" t="s">
        <v>784</v>
      </c>
      <c r="F208" s="2" t="s">
        <v>785</v>
      </c>
      <c r="G208" s="2" t="s">
        <v>784</v>
      </c>
      <c r="H208" s="2" t="s">
        <v>30</v>
      </c>
      <c r="I208" s="2" t="s">
        <v>55</v>
      </c>
      <c r="J208" s="2" t="s">
        <v>32</v>
      </c>
      <c r="K208" s="2" t="s">
        <v>33</v>
      </c>
      <c r="L208" s="2" t="s">
        <v>42</v>
      </c>
      <c r="M208" s="3">
        <v>0</v>
      </c>
      <c r="N208" s="3"/>
      <c r="O208" s="3">
        <v>0</v>
      </c>
      <c r="P208" s="3">
        <v>141000</v>
      </c>
      <c r="Q208" s="3">
        <v>295962</v>
      </c>
      <c r="R208" s="3">
        <v>65570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502532</v>
      </c>
    </row>
    <row r="209" spans="1:27" ht="20.399999999999999" x14ac:dyDescent="0.25">
      <c r="A209" s="2" t="s">
        <v>24</v>
      </c>
      <c r="B209" s="90" t="s">
        <v>1236</v>
      </c>
      <c r="C209" s="2" t="s">
        <v>773</v>
      </c>
      <c r="D209" s="2" t="s">
        <v>774</v>
      </c>
      <c r="E209" s="2" t="s">
        <v>780</v>
      </c>
      <c r="F209" s="2" t="s">
        <v>781</v>
      </c>
      <c r="G209" s="2" t="s">
        <v>780</v>
      </c>
      <c r="H209" s="2" t="s">
        <v>30</v>
      </c>
      <c r="I209" s="2" t="s">
        <v>55</v>
      </c>
      <c r="J209" s="2" t="s">
        <v>32</v>
      </c>
      <c r="K209" s="2" t="s">
        <v>33</v>
      </c>
      <c r="L209" s="2" t="s">
        <v>42</v>
      </c>
      <c r="M209" s="3">
        <v>0</v>
      </c>
      <c r="N209" s="3"/>
      <c r="O209" s="3">
        <v>0</v>
      </c>
      <c r="P209" s="3">
        <v>221908</v>
      </c>
      <c r="Q209" s="3">
        <v>308991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530899</v>
      </c>
    </row>
    <row r="210" spans="1:27" x14ac:dyDescent="0.25">
      <c r="A210" s="2" t="s">
        <v>24</v>
      </c>
      <c r="B210" s="90" t="s">
        <v>1236</v>
      </c>
      <c r="C210" s="2" t="s">
        <v>739</v>
      </c>
      <c r="D210" s="2" t="s">
        <v>740</v>
      </c>
      <c r="E210" s="2" t="s">
        <v>753</v>
      </c>
      <c r="F210" s="2" t="s">
        <v>754</v>
      </c>
      <c r="G210" s="2" t="s">
        <v>753</v>
      </c>
      <c r="H210" s="2" t="s">
        <v>30</v>
      </c>
      <c r="I210" s="2" t="s">
        <v>182</v>
      </c>
      <c r="J210" s="2" t="s">
        <v>32</v>
      </c>
      <c r="K210" s="2" t="s">
        <v>33</v>
      </c>
      <c r="L210" s="2" t="s">
        <v>42</v>
      </c>
      <c r="M210" s="3">
        <v>0</v>
      </c>
      <c r="N210" s="3"/>
      <c r="O210" s="3">
        <v>49898</v>
      </c>
      <c r="P210" s="3">
        <v>123941</v>
      </c>
      <c r="Q210" s="3">
        <v>1224812</v>
      </c>
      <c r="R210" s="3">
        <v>56347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1454998</v>
      </c>
    </row>
    <row r="211" spans="1:27" ht="20.399999999999999" x14ac:dyDescent="0.25">
      <c r="A211" s="2" t="s">
        <v>24</v>
      </c>
      <c r="B211" s="90" t="s">
        <v>1236</v>
      </c>
      <c r="C211" s="2" t="s">
        <v>739</v>
      </c>
      <c r="D211" s="2" t="s">
        <v>740</v>
      </c>
      <c r="E211" s="2" t="s">
        <v>747</v>
      </c>
      <c r="F211" s="2" t="s">
        <v>748</v>
      </c>
      <c r="G211" s="2" t="s">
        <v>747</v>
      </c>
      <c r="H211" s="2" t="s">
        <v>30</v>
      </c>
      <c r="I211" s="2" t="s">
        <v>40</v>
      </c>
      <c r="J211" s="2" t="s">
        <v>32</v>
      </c>
      <c r="K211" s="2" t="s">
        <v>33</v>
      </c>
      <c r="L211" s="2" t="s">
        <v>42</v>
      </c>
      <c r="M211" s="3">
        <v>0</v>
      </c>
      <c r="N211" s="3"/>
      <c r="O211" s="3">
        <v>0</v>
      </c>
      <c r="P211" s="3">
        <v>1051465</v>
      </c>
      <c r="Q211" s="3">
        <v>2177420</v>
      </c>
      <c r="R211" s="3">
        <v>265718</v>
      </c>
      <c r="S211" s="3">
        <v>60394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3554997</v>
      </c>
    </row>
    <row r="212" spans="1:27" x14ac:dyDescent="0.25">
      <c r="A212" s="2" t="s">
        <v>24</v>
      </c>
      <c r="B212" s="90" t="s">
        <v>1236</v>
      </c>
      <c r="C212" s="2" t="s">
        <v>739</v>
      </c>
      <c r="D212" s="2" t="s">
        <v>740</v>
      </c>
      <c r="E212" s="2" t="s">
        <v>744</v>
      </c>
      <c r="F212" s="2" t="s">
        <v>745</v>
      </c>
      <c r="G212" s="2" t="s">
        <v>746</v>
      </c>
      <c r="H212" s="2" t="s">
        <v>30</v>
      </c>
      <c r="I212" s="2" t="s">
        <v>40</v>
      </c>
      <c r="J212" s="2" t="s">
        <v>32</v>
      </c>
      <c r="K212" s="2" t="s">
        <v>33</v>
      </c>
      <c r="L212" s="2" t="s">
        <v>34</v>
      </c>
      <c r="M212" s="3">
        <v>3509704.87</v>
      </c>
      <c r="N212" s="3"/>
      <c r="O212" s="3">
        <v>1388559.6</v>
      </c>
      <c r="P212" s="3">
        <v>9898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4908162.47</v>
      </c>
    </row>
    <row r="213" spans="1:27" ht="20.399999999999999" x14ac:dyDescent="0.25">
      <c r="A213" s="2" t="s">
        <v>24</v>
      </c>
      <c r="B213" s="90" t="s">
        <v>1236</v>
      </c>
      <c r="C213" s="2" t="s">
        <v>848</v>
      </c>
      <c r="D213" s="2" t="s">
        <v>849</v>
      </c>
      <c r="E213" s="2" t="s">
        <v>850</v>
      </c>
      <c r="F213" s="2" t="s">
        <v>851</v>
      </c>
      <c r="G213" s="2" t="s">
        <v>852</v>
      </c>
      <c r="H213" s="2" t="s">
        <v>30</v>
      </c>
      <c r="I213" s="2" t="s">
        <v>40</v>
      </c>
      <c r="J213" s="2" t="s">
        <v>32</v>
      </c>
      <c r="K213" s="2" t="s">
        <v>33</v>
      </c>
      <c r="L213" s="2" t="s">
        <v>34</v>
      </c>
      <c r="M213" s="3">
        <v>1015146.82</v>
      </c>
      <c r="N213" s="3"/>
      <c r="O213" s="3">
        <v>398710.28</v>
      </c>
      <c r="P213" s="3">
        <v>2159742</v>
      </c>
      <c r="Q213" s="3">
        <v>4329266</v>
      </c>
      <c r="R213" s="3">
        <v>1635916</v>
      </c>
      <c r="S213" s="3">
        <v>33469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9572250.0999999996</v>
      </c>
    </row>
    <row r="214" spans="1:27" ht="20.399999999999999" x14ac:dyDescent="0.25">
      <c r="A214" s="2" t="s">
        <v>24</v>
      </c>
      <c r="B214" s="90" t="s">
        <v>1236</v>
      </c>
      <c r="C214" s="2" t="s">
        <v>888</v>
      </c>
      <c r="D214" s="2" t="s">
        <v>889</v>
      </c>
      <c r="E214" s="2" t="s">
        <v>899</v>
      </c>
      <c r="F214" s="2" t="s">
        <v>900</v>
      </c>
      <c r="G214" s="2" t="s">
        <v>901</v>
      </c>
      <c r="H214" s="2" t="s">
        <v>30</v>
      </c>
      <c r="I214" s="2" t="s">
        <v>48</v>
      </c>
      <c r="J214" s="2" t="s">
        <v>70</v>
      </c>
      <c r="K214" s="2" t="s">
        <v>49</v>
      </c>
      <c r="L214" s="2" t="s">
        <v>42</v>
      </c>
      <c r="M214" s="3">
        <v>0</v>
      </c>
      <c r="N214" s="3"/>
      <c r="O214" s="3">
        <v>490500</v>
      </c>
      <c r="P214" s="3">
        <v>2873100</v>
      </c>
      <c r="Q214" s="3">
        <v>1030917</v>
      </c>
      <c r="R214" s="3">
        <v>1266134</v>
      </c>
      <c r="S214" s="3">
        <v>1276427</v>
      </c>
      <c r="T214" s="3">
        <v>1271280</v>
      </c>
      <c r="U214" s="3">
        <v>1281574</v>
      </c>
      <c r="V214" s="3">
        <v>1281574</v>
      </c>
      <c r="W214" s="3">
        <v>1276428</v>
      </c>
      <c r="X214" s="3">
        <v>1271280</v>
      </c>
      <c r="Y214" s="3">
        <v>1277280</v>
      </c>
      <c r="Z214" s="3">
        <v>0</v>
      </c>
      <c r="AA214" s="3">
        <v>14596494</v>
      </c>
    </row>
    <row r="215" spans="1:27" ht="20.399999999999999" x14ac:dyDescent="0.25">
      <c r="A215" s="2" t="s">
        <v>24</v>
      </c>
      <c r="B215" s="90" t="s">
        <v>1236</v>
      </c>
      <c r="C215" s="2" t="s">
        <v>888</v>
      </c>
      <c r="D215" s="2" t="s">
        <v>889</v>
      </c>
      <c r="E215" s="2" t="s">
        <v>896</v>
      </c>
      <c r="F215" s="2" t="s">
        <v>897</v>
      </c>
      <c r="G215" s="2" t="s">
        <v>898</v>
      </c>
      <c r="H215" s="2" t="s">
        <v>30</v>
      </c>
      <c r="I215" s="2" t="s">
        <v>139</v>
      </c>
      <c r="J215" s="2" t="s">
        <v>32</v>
      </c>
      <c r="K215" s="2" t="s">
        <v>33</v>
      </c>
      <c r="L215" s="2" t="s">
        <v>34</v>
      </c>
      <c r="M215" s="3">
        <v>211536.3</v>
      </c>
      <c r="N215" s="3"/>
      <c r="O215" s="3">
        <v>169923</v>
      </c>
      <c r="P215" s="3">
        <v>0</v>
      </c>
      <c r="Q215" s="3">
        <v>0</v>
      </c>
      <c r="R215" s="3">
        <v>640409</v>
      </c>
      <c r="S215" s="3">
        <v>777634</v>
      </c>
      <c r="T215" s="3">
        <v>8269015</v>
      </c>
      <c r="U215" s="3">
        <v>942302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11010819.300000001</v>
      </c>
    </row>
    <row r="216" spans="1:27" ht="20.399999999999999" x14ac:dyDescent="0.25">
      <c r="A216" s="2" t="s">
        <v>24</v>
      </c>
      <c r="B216" s="90" t="s">
        <v>1236</v>
      </c>
      <c r="C216" s="2" t="s">
        <v>888</v>
      </c>
      <c r="D216" s="2" t="s">
        <v>889</v>
      </c>
      <c r="E216" s="2" t="s">
        <v>902</v>
      </c>
      <c r="F216" s="2" t="s">
        <v>903</v>
      </c>
      <c r="G216" s="2" t="s">
        <v>902</v>
      </c>
      <c r="H216" s="2" t="s">
        <v>30</v>
      </c>
      <c r="I216" s="2" t="s">
        <v>40</v>
      </c>
      <c r="J216" s="2" t="s">
        <v>510</v>
      </c>
      <c r="K216" s="2" t="s">
        <v>33</v>
      </c>
      <c r="L216" s="2" t="s">
        <v>34</v>
      </c>
      <c r="M216" s="3">
        <v>0</v>
      </c>
      <c r="N216" s="3"/>
      <c r="O216" s="3">
        <v>112891</v>
      </c>
      <c r="P216" s="3">
        <v>574792</v>
      </c>
      <c r="Q216" s="3">
        <v>2244317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2932000</v>
      </c>
    </row>
    <row r="217" spans="1:27" ht="20.399999999999999" x14ac:dyDescent="0.25">
      <c r="A217" s="2" t="s">
        <v>24</v>
      </c>
      <c r="B217" s="90" t="s">
        <v>1236</v>
      </c>
      <c r="C217" s="2" t="s">
        <v>1073</v>
      </c>
      <c r="D217" s="2" t="s">
        <v>1074</v>
      </c>
      <c r="E217" s="2" t="s">
        <v>1075</v>
      </c>
      <c r="F217" s="2" t="s">
        <v>1076</v>
      </c>
      <c r="G217" s="2" t="s">
        <v>1077</v>
      </c>
      <c r="H217" s="2" t="s">
        <v>30</v>
      </c>
      <c r="I217" s="2" t="s">
        <v>139</v>
      </c>
      <c r="J217" s="2" t="s">
        <v>32</v>
      </c>
      <c r="K217" s="2" t="s">
        <v>33</v>
      </c>
      <c r="L217" s="2" t="s">
        <v>34</v>
      </c>
      <c r="M217" s="3">
        <v>2280431.75</v>
      </c>
      <c r="N217" s="3"/>
      <c r="O217" s="3">
        <v>1986353.9</v>
      </c>
      <c r="P217" s="3">
        <v>934201</v>
      </c>
      <c r="Q217" s="3">
        <v>14148415</v>
      </c>
      <c r="R217" s="3">
        <v>20807395</v>
      </c>
      <c r="S217" s="3">
        <v>1730291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41887087.649999999</v>
      </c>
    </row>
    <row r="218" spans="1:27" ht="20.399999999999999" x14ac:dyDescent="0.25">
      <c r="A218" s="2" t="s">
        <v>24</v>
      </c>
      <c r="B218" s="90" t="s">
        <v>1236</v>
      </c>
      <c r="C218" s="2" t="s">
        <v>1094</v>
      </c>
      <c r="D218" s="2" t="s">
        <v>1095</v>
      </c>
      <c r="E218" s="2" t="s">
        <v>1103</v>
      </c>
      <c r="F218" s="2" t="s">
        <v>1104</v>
      </c>
      <c r="G218" s="2" t="s">
        <v>1103</v>
      </c>
      <c r="H218" s="2" t="s">
        <v>30</v>
      </c>
      <c r="I218" s="2" t="s">
        <v>40</v>
      </c>
      <c r="J218" s="2" t="s">
        <v>32</v>
      </c>
      <c r="K218" s="2" t="s">
        <v>33</v>
      </c>
      <c r="L218" s="2" t="s">
        <v>42</v>
      </c>
      <c r="M218" s="3">
        <v>0</v>
      </c>
      <c r="N218" s="3"/>
      <c r="O218" s="3">
        <v>0</v>
      </c>
      <c r="P218" s="3">
        <v>0</v>
      </c>
      <c r="Q218" s="3">
        <v>4066271</v>
      </c>
      <c r="R218" s="3">
        <v>1115224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5181495</v>
      </c>
    </row>
    <row r="219" spans="1:27" x14ac:dyDescent="0.25">
      <c r="A219" s="2" t="s">
        <v>24</v>
      </c>
      <c r="B219" s="90" t="s">
        <v>1236</v>
      </c>
      <c r="C219" s="2" t="s">
        <v>1094</v>
      </c>
      <c r="D219" s="2" t="s">
        <v>1095</v>
      </c>
      <c r="E219" s="2" t="s">
        <v>1107</v>
      </c>
      <c r="F219" s="2" t="s">
        <v>1108</v>
      </c>
      <c r="G219" s="2" t="s">
        <v>1107</v>
      </c>
      <c r="H219" s="2" t="s">
        <v>30</v>
      </c>
      <c r="I219" s="2" t="s">
        <v>48</v>
      </c>
      <c r="J219" s="2" t="s">
        <v>32</v>
      </c>
      <c r="K219" s="2" t="s">
        <v>49</v>
      </c>
      <c r="L219" s="2" t="s">
        <v>34</v>
      </c>
      <c r="M219" s="3">
        <v>0</v>
      </c>
      <c r="N219" s="3"/>
      <c r="O219" s="3">
        <v>0</v>
      </c>
      <c r="P219" s="3">
        <v>1613017</v>
      </c>
      <c r="Q219" s="3">
        <v>2492907</v>
      </c>
      <c r="R219" s="3">
        <v>256075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4361999</v>
      </c>
    </row>
    <row r="220" spans="1:27" ht="20.399999999999999" x14ac:dyDescent="0.25">
      <c r="A220" s="2" t="s">
        <v>24</v>
      </c>
      <c r="B220" s="90" t="s">
        <v>1236</v>
      </c>
      <c r="C220" s="2" t="s">
        <v>1094</v>
      </c>
      <c r="D220" s="2" t="s">
        <v>1095</v>
      </c>
      <c r="E220" s="2" t="s">
        <v>1105</v>
      </c>
      <c r="F220" s="2" t="s">
        <v>1106</v>
      </c>
      <c r="G220" s="2" t="s">
        <v>1105</v>
      </c>
      <c r="H220" s="2" t="s">
        <v>30</v>
      </c>
      <c r="I220" s="2" t="s">
        <v>40</v>
      </c>
      <c r="J220" s="2" t="s">
        <v>32</v>
      </c>
      <c r="K220" s="2" t="s">
        <v>33</v>
      </c>
      <c r="L220" s="2" t="s">
        <v>42</v>
      </c>
      <c r="M220" s="3">
        <v>0</v>
      </c>
      <c r="N220" s="3"/>
      <c r="O220" s="3">
        <v>0</v>
      </c>
      <c r="P220" s="3">
        <v>1397001</v>
      </c>
      <c r="Q220" s="3">
        <v>1588371</v>
      </c>
      <c r="R220" s="3">
        <v>204128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3189500</v>
      </c>
    </row>
    <row r="221" spans="1:27" x14ac:dyDescent="0.25">
      <c r="A221" s="2" t="s">
        <v>24</v>
      </c>
      <c r="B221" s="90" t="s">
        <v>1236</v>
      </c>
      <c r="C221" s="2" t="s">
        <v>1094</v>
      </c>
      <c r="D221" s="2" t="s">
        <v>1095</v>
      </c>
      <c r="E221" s="2" t="s">
        <v>1096</v>
      </c>
      <c r="F221" s="2" t="s">
        <v>1097</v>
      </c>
      <c r="G221" s="2" t="s">
        <v>1096</v>
      </c>
      <c r="H221" s="2" t="s">
        <v>30</v>
      </c>
      <c r="I221" s="2" t="s">
        <v>40</v>
      </c>
      <c r="J221" s="2" t="s">
        <v>41</v>
      </c>
      <c r="K221" s="2" t="s">
        <v>33</v>
      </c>
      <c r="L221" s="2" t="s">
        <v>34</v>
      </c>
      <c r="M221" s="3">
        <v>0</v>
      </c>
      <c r="N221" s="3"/>
      <c r="O221" s="3">
        <v>0</v>
      </c>
      <c r="P221" s="3">
        <v>1127899</v>
      </c>
      <c r="Q221" s="3">
        <v>7124132</v>
      </c>
      <c r="R221" s="3">
        <v>6657966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14909997</v>
      </c>
    </row>
    <row r="222" spans="1:27" ht="20.399999999999999" x14ac:dyDescent="0.25">
      <c r="A222" s="2" t="s">
        <v>24</v>
      </c>
      <c r="B222" s="90" t="s">
        <v>1236</v>
      </c>
      <c r="C222" s="2" t="s">
        <v>1094</v>
      </c>
      <c r="D222" s="2" t="s">
        <v>1095</v>
      </c>
      <c r="E222" s="2" t="s">
        <v>1098</v>
      </c>
      <c r="F222" s="2" t="s">
        <v>1099</v>
      </c>
      <c r="G222" s="2" t="s">
        <v>1100</v>
      </c>
      <c r="H222" s="2" t="s">
        <v>30</v>
      </c>
      <c r="I222" s="2" t="s">
        <v>40</v>
      </c>
      <c r="J222" s="2" t="s">
        <v>41</v>
      </c>
      <c r="K222" s="2" t="s">
        <v>33</v>
      </c>
      <c r="L222" s="2" t="s">
        <v>34</v>
      </c>
      <c r="M222" s="3">
        <v>1926439.28</v>
      </c>
      <c r="N222" s="3"/>
      <c r="O222" s="3">
        <v>4374916.37</v>
      </c>
      <c r="P222" s="3">
        <v>4488444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10789799.65</v>
      </c>
    </row>
    <row r="223" spans="1:27" x14ac:dyDescent="0.25">
      <c r="A223" s="2" t="s">
        <v>24</v>
      </c>
      <c r="B223" s="90" t="s">
        <v>1236</v>
      </c>
      <c r="C223" s="2" t="s">
        <v>1094</v>
      </c>
      <c r="D223" s="2" t="s">
        <v>1095</v>
      </c>
      <c r="E223" s="2" t="s">
        <v>1101</v>
      </c>
      <c r="F223" s="2" t="s">
        <v>1102</v>
      </c>
      <c r="G223" s="2" t="s">
        <v>1101</v>
      </c>
      <c r="H223" s="2" t="s">
        <v>30</v>
      </c>
      <c r="I223" s="2" t="s">
        <v>48</v>
      </c>
      <c r="J223" s="2" t="s">
        <v>32</v>
      </c>
      <c r="K223" s="2" t="s">
        <v>49</v>
      </c>
      <c r="L223" s="2" t="s">
        <v>34</v>
      </c>
      <c r="M223" s="3">
        <v>0</v>
      </c>
      <c r="N223" s="3"/>
      <c r="O223" s="3">
        <v>0</v>
      </c>
      <c r="P223" s="3">
        <v>0</v>
      </c>
      <c r="Q223" s="3">
        <v>0</v>
      </c>
      <c r="R223" s="3">
        <v>6998596</v>
      </c>
      <c r="S223" s="3">
        <v>6998467</v>
      </c>
      <c r="T223" s="3">
        <v>5310829</v>
      </c>
      <c r="U223" s="3">
        <v>14344667</v>
      </c>
      <c r="V223" s="3">
        <v>15623180</v>
      </c>
      <c r="W223" s="3">
        <v>15560437</v>
      </c>
      <c r="X223" s="3">
        <v>10831294</v>
      </c>
      <c r="Y223" s="3">
        <v>1402013</v>
      </c>
      <c r="Z223" s="3">
        <v>0</v>
      </c>
      <c r="AA223" s="3">
        <v>77069483</v>
      </c>
    </row>
    <row r="224" spans="1:27" ht="20.399999999999999" x14ac:dyDescent="0.25">
      <c r="A224" s="2" t="s">
        <v>640</v>
      </c>
      <c r="B224" s="90" t="s">
        <v>1218</v>
      </c>
      <c r="C224" s="2" t="s">
        <v>641</v>
      </c>
      <c r="D224" s="2" t="s">
        <v>642</v>
      </c>
      <c r="E224" s="2" t="s">
        <v>643</v>
      </c>
      <c r="F224" s="2" t="s">
        <v>644</v>
      </c>
      <c r="G224" s="2" t="s">
        <v>645</v>
      </c>
      <c r="H224" s="2" t="s">
        <v>30</v>
      </c>
      <c r="I224" s="2" t="s">
        <v>444</v>
      </c>
      <c r="J224" s="2" t="s">
        <v>646</v>
      </c>
      <c r="K224" s="2" t="s">
        <v>49</v>
      </c>
      <c r="L224" s="2" t="s">
        <v>34</v>
      </c>
      <c r="M224" s="3">
        <v>6714704.1299999999</v>
      </c>
      <c r="N224" s="3"/>
      <c r="O224" s="3">
        <v>7146809.4400000004</v>
      </c>
      <c r="P224" s="3">
        <v>17591614</v>
      </c>
      <c r="Q224" s="3">
        <v>1409411</v>
      </c>
      <c r="R224" s="3">
        <v>12197543</v>
      </c>
      <c r="S224" s="3">
        <v>12166101</v>
      </c>
      <c r="T224" s="3">
        <v>704878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57931060.57</v>
      </c>
    </row>
    <row r="225" spans="1:27" ht="20.399999999999999" x14ac:dyDescent="0.25">
      <c r="A225" s="2" t="s">
        <v>640</v>
      </c>
      <c r="B225" s="90" t="s">
        <v>1218</v>
      </c>
      <c r="C225" s="2" t="s">
        <v>641</v>
      </c>
      <c r="D225" s="2" t="s">
        <v>642</v>
      </c>
      <c r="E225" s="2" t="s">
        <v>653</v>
      </c>
      <c r="F225" s="2" t="s">
        <v>654</v>
      </c>
      <c r="G225" s="2" t="s">
        <v>655</v>
      </c>
      <c r="H225" s="2" t="s">
        <v>30</v>
      </c>
      <c r="I225" s="2" t="s">
        <v>182</v>
      </c>
      <c r="J225" s="2" t="s">
        <v>646</v>
      </c>
      <c r="K225" s="2" t="s">
        <v>33</v>
      </c>
      <c r="L225" s="2" t="s">
        <v>34</v>
      </c>
      <c r="M225" s="3">
        <v>14999890.869999999</v>
      </c>
      <c r="N225" s="3"/>
      <c r="O225" s="3">
        <v>5635203.5300000003</v>
      </c>
      <c r="P225" s="3">
        <v>580716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21215810.399999999</v>
      </c>
    </row>
    <row r="226" spans="1:27" ht="20.399999999999999" x14ac:dyDescent="0.25">
      <c r="A226" s="2" t="s">
        <v>640</v>
      </c>
      <c r="B226" s="90" t="s">
        <v>1218</v>
      </c>
      <c r="C226" s="2" t="s">
        <v>641</v>
      </c>
      <c r="D226" s="2" t="s">
        <v>642</v>
      </c>
      <c r="E226" s="2" t="s">
        <v>650</v>
      </c>
      <c r="F226" s="2" t="s">
        <v>651</v>
      </c>
      <c r="G226" s="2" t="s">
        <v>652</v>
      </c>
      <c r="H226" s="2" t="s">
        <v>30</v>
      </c>
      <c r="I226" s="2" t="s">
        <v>139</v>
      </c>
      <c r="J226" s="2" t="s">
        <v>646</v>
      </c>
      <c r="K226" s="2" t="s">
        <v>33</v>
      </c>
      <c r="L226" s="2" t="s">
        <v>34</v>
      </c>
      <c r="M226" s="3">
        <v>968746.64</v>
      </c>
      <c r="N226" s="3"/>
      <c r="O226" s="3">
        <v>516144.63</v>
      </c>
      <c r="P226" s="3">
        <v>35550</v>
      </c>
      <c r="Q226" s="3">
        <v>4993750</v>
      </c>
      <c r="R226" s="3">
        <v>7876822</v>
      </c>
      <c r="S226" s="3">
        <v>279428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14670441.27</v>
      </c>
    </row>
    <row r="227" spans="1:27" ht="30.6" x14ac:dyDescent="0.25">
      <c r="A227" s="2" t="s">
        <v>640</v>
      </c>
      <c r="B227" s="90" t="s">
        <v>1218</v>
      </c>
      <c r="C227" s="2" t="s">
        <v>656</v>
      </c>
      <c r="D227" s="2" t="s">
        <v>657</v>
      </c>
      <c r="E227" s="2" t="s">
        <v>664</v>
      </c>
      <c r="F227" s="2" t="s">
        <v>665</v>
      </c>
      <c r="G227" s="2" t="s">
        <v>666</v>
      </c>
      <c r="H227" s="2" t="s">
        <v>30</v>
      </c>
      <c r="I227" s="2" t="s">
        <v>139</v>
      </c>
      <c r="J227" s="2" t="s">
        <v>646</v>
      </c>
      <c r="K227" s="2" t="s">
        <v>33</v>
      </c>
      <c r="L227" s="2" t="s">
        <v>34</v>
      </c>
      <c r="M227" s="3">
        <v>1340805.1000000001</v>
      </c>
      <c r="N227" s="3"/>
      <c r="O227" s="3">
        <v>115391.61</v>
      </c>
      <c r="P227" s="3">
        <v>1752872</v>
      </c>
      <c r="Q227" s="3">
        <v>2743380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5952448.71</v>
      </c>
    </row>
    <row r="228" spans="1:27" ht="30.6" x14ac:dyDescent="0.25">
      <c r="A228" s="2" t="s">
        <v>640</v>
      </c>
      <c r="B228" s="90" t="s">
        <v>1218</v>
      </c>
      <c r="C228" s="2" t="s">
        <v>656</v>
      </c>
      <c r="D228" s="2" t="s">
        <v>657</v>
      </c>
      <c r="E228" s="2" t="s">
        <v>670</v>
      </c>
      <c r="F228" s="2" t="s">
        <v>671</v>
      </c>
      <c r="G228" s="2" t="s">
        <v>672</v>
      </c>
      <c r="H228" s="2" t="s">
        <v>30</v>
      </c>
      <c r="I228" s="2" t="s">
        <v>433</v>
      </c>
      <c r="J228" s="2" t="s">
        <v>646</v>
      </c>
      <c r="K228" s="2" t="s">
        <v>33</v>
      </c>
      <c r="L228" s="2" t="s">
        <v>34</v>
      </c>
      <c r="M228" s="3">
        <v>301977.89</v>
      </c>
      <c r="N228" s="3"/>
      <c r="O228" s="3">
        <v>233927.11</v>
      </c>
      <c r="P228" s="3">
        <v>122523</v>
      </c>
      <c r="Q228" s="3">
        <v>0</v>
      </c>
      <c r="R228" s="3">
        <v>1776881</v>
      </c>
      <c r="S228" s="3">
        <v>3859893</v>
      </c>
      <c r="T228" s="3">
        <v>168228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6463430</v>
      </c>
    </row>
    <row r="229" spans="1:27" ht="30.6" x14ac:dyDescent="0.25">
      <c r="A229" s="2" t="s">
        <v>640</v>
      </c>
      <c r="B229" s="90" t="s">
        <v>1218</v>
      </c>
      <c r="C229" s="2" t="s">
        <v>656</v>
      </c>
      <c r="D229" s="2" t="s">
        <v>657</v>
      </c>
      <c r="E229" s="2" t="s">
        <v>667</v>
      </c>
      <c r="F229" s="2" t="s">
        <v>668</v>
      </c>
      <c r="G229" s="2" t="s">
        <v>669</v>
      </c>
      <c r="H229" s="2" t="s">
        <v>30</v>
      </c>
      <c r="I229" s="2" t="s">
        <v>139</v>
      </c>
      <c r="J229" s="2" t="s">
        <v>646</v>
      </c>
      <c r="K229" s="2" t="s">
        <v>33</v>
      </c>
      <c r="L229" s="2" t="s">
        <v>34</v>
      </c>
      <c r="M229" s="3">
        <v>2524587.11</v>
      </c>
      <c r="N229" s="3"/>
      <c r="O229" s="3">
        <v>5680257.04</v>
      </c>
      <c r="P229" s="3">
        <v>4939520</v>
      </c>
      <c r="Q229" s="3">
        <v>11429</v>
      </c>
      <c r="R229" s="3">
        <v>8045041</v>
      </c>
      <c r="S229" s="3">
        <v>7394960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28595794.149999999</v>
      </c>
    </row>
    <row r="230" spans="1:27" ht="30.6" x14ac:dyDescent="0.25">
      <c r="A230" s="2" t="s">
        <v>640</v>
      </c>
      <c r="B230" s="90" t="s">
        <v>1218</v>
      </c>
      <c r="C230" s="2" t="s">
        <v>656</v>
      </c>
      <c r="D230" s="2" t="s">
        <v>657</v>
      </c>
      <c r="E230" s="2" t="s">
        <v>658</v>
      </c>
      <c r="F230" s="2" t="s">
        <v>659</v>
      </c>
      <c r="G230" s="2" t="s">
        <v>660</v>
      </c>
      <c r="H230" s="2" t="s">
        <v>30</v>
      </c>
      <c r="I230" s="2" t="s">
        <v>444</v>
      </c>
      <c r="J230" s="2" t="s">
        <v>646</v>
      </c>
      <c r="K230" s="2" t="s">
        <v>49</v>
      </c>
      <c r="L230" s="2" t="s">
        <v>34</v>
      </c>
      <c r="M230" s="3">
        <v>4834207.08</v>
      </c>
      <c r="N230" s="3"/>
      <c r="O230" s="3">
        <v>165625.31</v>
      </c>
      <c r="P230" s="3">
        <v>3072826</v>
      </c>
      <c r="Q230" s="3">
        <v>4423599</v>
      </c>
      <c r="R230" s="3">
        <v>1121580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13617837.390000001</v>
      </c>
    </row>
    <row r="231" spans="1:27" ht="30.6" x14ac:dyDescent="0.25">
      <c r="A231" s="2" t="s">
        <v>640</v>
      </c>
      <c r="B231" s="90" t="s">
        <v>1218</v>
      </c>
      <c r="C231" s="2" t="s">
        <v>656</v>
      </c>
      <c r="D231" s="2" t="s">
        <v>657</v>
      </c>
      <c r="E231" s="2" t="s">
        <v>661</v>
      </c>
      <c r="F231" s="2" t="s">
        <v>662</v>
      </c>
      <c r="G231" s="2" t="s">
        <v>663</v>
      </c>
      <c r="H231" s="2" t="s">
        <v>30</v>
      </c>
      <c r="I231" s="2" t="s">
        <v>433</v>
      </c>
      <c r="J231" s="2" t="s">
        <v>646</v>
      </c>
      <c r="K231" s="2" t="s">
        <v>33</v>
      </c>
      <c r="L231" s="2" t="s">
        <v>34</v>
      </c>
      <c r="M231" s="3">
        <v>180507.46</v>
      </c>
      <c r="N231" s="3"/>
      <c r="O231" s="3">
        <v>0</v>
      </c>
      <c r="P231" s="3">
        <v>0</v>
      </c>
      <c r="Q231" s="3">
        <v>0</v>
      </c>
      <c r="R231" s="3">
        <v>607651</v>
      </c>
      <c r="S231" s="3">
        <v>2367208</v>
      </c>
      <c r="T231" s="3">
        <v>33140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3188506.46</v>
      </c>
    </row>
    <row r="232" spans="1:27" ht="30.6" x14ac:dyDescent="0.25">
      <c r="A232" s="2" t="s">
        <v>640</v>
      </c>
      <c r="B232" s="90" t="s">
        <v>1218</v>
      </c>
      <c r="C232" s="2" t="s">
        <v>673</v>
      </c>
      <c r="D232" s="2" t="s">
        <v>674</v>
      </c>
      <c r="E232" s="2" t="s">
        <v>675</v>
      </c>
      <c r="F232" s="2" t="s">
        <v>676</v>
      </c>
      <c r="G232" s="2" t="s">
        <v>677</v>
      </c>
      <c r="H232" s="2" t="s">
        <v>30</v>
      </c>
      <c r="I232" s="2" t="s">
        <v>40</v>
      </c>
      <c r="J232" s="2" t="s">
        <v>646</v>
      </c>
      <c r="K232" s="2" t="s">
        <v>33</v>
      </c>
      <c r="L232" s="2" t="s">
        <v>34</v>
      </c>
      <c r="M232" s="3">
        <v>293873.23</v>
      </c>
      <c r="N232" s="3"/>
      <c r="O232" s="3">
        <v>55620.79</v>
      </c>
      <c r="P232" s="3">
        <v>0</v>
      </c>
      <c r="Q232" s="3">
        <v>0</v>
      </c>
      <c r="R232" s="3">
        <v>319099</v>
      </c>
      <c r="S232" s="3">
        <v>835996</v>
      </c>
      <c r="T232" s="3">
        <v>2101903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3606492.02</v>
      </c>
    </row>
    <row r="233" spans="1:27" ht="30.6" x14ac:dyDescent="0.25">
      <c r="A233" s="2" t="s">
        <v>640</v>
      </c>
      <c r="B233" s="90" t="s">
        <v>1218</v>
      </c>
      <c r="C233" s="2" t="s">
        <v>673</v>
      </c>
      <c r="D233" s="2" t="s">
        <v>674</v>
      </c>
      <c r="E233" s="2" t="s">
        <v>680</v>
      </c>
      <c r="F233" s="2" t="s">
        <v>681</v>
      </c>
      <c r="G233" s="2" t="s">
        <v>680</v>
      </c>
      <c r="H233" s="2" t="s">
        <v>30</v>
      </c>
      <c r="I233" s="2" t="s">
        <v>433</v>
      </c>
      <c r="J233" s="2" t="s">
        <v>646</v>
      </c>
      <c r="K233" s="2" t="s">
        <v>33</v>
      </c>
      <c r="L233" s="2" t="s">
        <v>42</v>
      </c>
      <c r="M233" s="3">
        <v>0</v>
      </c>
      <c r="N233" s="3"/>
      <c r="O233" s="3">
        <v>0</v>
      </c>
      <c r="P233" s="3">
        <v>0</v>
      </c>
      <c r="Q233" s="3">
        <v>0</v>
      </c>
      <c r="R233" s="3">
        <v>261898</v>
      </c>
      <c r="S233" s="3">
        <v>598291</v>
      </c>
      <c r="T233" s="3">
        <v>731810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1591999</v>
      </c>
    </row>
    <row r="234" spans="1:27" ht="30.6" x14ac:dyDescent="0.25">
      <c r="A234" s="2" t="s">
        <v>640</v>
      </c>
      <c r="B234" s="90" t="s">
        <v>1218</v>
      </c>
      <c r="C234" s="2" t="s">
        <v>673</v>
      </c>
      <c r="D234" s="2" t="s">
        <v>674</v>
      </c>
      <c r="E234" s="2" t="s">
        <v>678</v>
      </c>
      <c r="F234" s="2" t="s">
        <v>679</v>
      </c>
      <c r="G234" s="2" t="s">
        <v>678</v>
      </c>
      <c r="H234" s="2" t="s">
        <v>30</v>
      </c>
      <c r="I234" s="2" t="s">
        <v>40</v>
      </c>
      <c r="J234" s="2" t="s">
        <v>646</v>
      </c>
      <c r="K234" s="2" t="s">
        <v>33</v>
      </c>
      <c r="L234" s="2" t="s">
        <v>42</v>
      </c>
      <c r="M234" s="3">
        <v>0</v>
      </c>
      <c r="N234" s="3"/>
      <c r="O234" s="3">
        <v>0</v>
      </c>
      <c r="P234" s="3">
        <v>0</v>
      </c>
      <c r="Q234" s="3">
        <v>598934</v>
      </c>
      <c r="R234" s="3">
        <v>1176433</v>
      </c>
      <c r="S234" s="3">
        <v>12143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1787510</v>
      </c>
    </row>
    <row r="235" spans="1:27" ht="20.399999999999999" x14ac:dyDescent="0.25">
      <c r="A235" s="2" t="s">
        <v>640</v>
      </c>
      <c r="B235" s="90" t="s">
        <v>1222</v>
      </c>
      <c r="C235" s="2" t="s">
        <v>788</v>
      </c>
      <c r="D235" s="2" t="s">
        <v>789</v>
      </c>
      <c r="E235" s="2" t="s">
        <v>790</v>
      </c>
      <c r="F235" s="2" t="s">
        <v>791</v>
      </c>
      <c r="G235" s="2" t="s">
        <v>792</v>
      </c>
      <c r="H235" s="2" t="s">
        <v>30</v>
      </c>
      <c r="I235" s="2" t="s">
        <v>444</v>
      </c>
      <c r="J235" s="2" t="s">
        <v>793</v>
      </c>
      <c r="K235" s="2" t="s">
        <v>49</v>
      </c>
      <c r="L235" s="2" t="s">
        <v>34</v>
      </c>
      <c r="M235" s="3">
        <v>290107.7</v>
      </c>
      <c r="N235" s="3"/>
      <c r="O235" s="3">
        <v>0</v>
      </c>
      <c r="P235" s="3">
        <v>0</v>
      </c>
      <c r="Q235" s="3">
        <v>0</v>
      </c>
      <c r="R235" s="3">
        <v>210001</v>
      </c>
      <c r="S235" s="3">
        <v>2228470</v>
      </c>
      <c r="T235" s="3">
        <v>883530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3612108.7</v>
      </c>
    </row>
    <row r="236" spans="1:27" ht="20.399999999999999" x14ac:dyDescent="0.25">
      <c r="A236" s="2" t="s">
        <v>640</v>
      </c>
      <c r="B236" s="90" t="s">
        <v>1222</v>
      </c>
      <c r="C236" s="2" t="s">
        <v>788</v>
      </c>
      <c r="D236" s="2" t="s">
        <v>789</v>
      </c>
      <c r="E236" s="2" t="s">
        <v>806</v>
      </c>
      <c r="F236" s="2" t="s">
        <v>807</v>
      </c>
      <c r="G236" s="2" t="s">
        <v>808</v>
      </c>
      <c r="H236" s="2" t="s">
        <v>30</v>
      </c>
      <c r="I236" s="2" t="s">
        <v>444</v>
      </c>
      <c r="J236" s="2" t="s">
        <v>793</v>
      </c>
      <c r="K236" s="2" t="s">
        <v>49</v>
      </c>
      <c r="L236" s="2" t="s">
        <v>34</v>
      </c>
      <c r="M236" s="3">
        <v>466101.75</v>
      </c>
      <c r="N236" s="3"/>
      <c r="O236" s="3">
        <v>21439.279999999999</v>
      </c>
      <c r="P236" s="3">
        <v>0</v>
      </c>
      <c r="Q236" s="3">
        <v>0</v>
      </c>
      <c r="R236" s="3">
        <v>499998</v>
      </c>
      <c r="S236" s="3">
        <v>2388830</v>
      </c>
      <c r="T236" s="3">
        <v>529048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3905417.03</v>
      </c>
    </row>
    <row r="237" spans="1:27" ht="20.399999999999999" x14ac:dyDescent="0.25">
      <c r="A237" s="2" t="s">
        <v>640</v>
      </c>
      <c r="B237" s="90" t="s">
        <v>1222</v>
      </c>
      <c r="C237" s="2" t="s">
        <v>788</v>
      </c>
      <c r="D237" s="2" t="s">
        <v>789</v>
      </c>
      <c r="E237" s="2" t="s">
        <v>800</v>
      </c>
      <c r="F237" s="2" t="s">
        <v>801</v>
      </c>
      <c r="G237" s="2" t="s">
        <v>802</v>
      </c>
      <c r="H237" s="2" t="s">
        <v>30</v>
      </c>
      <c r="I237" s="2" t="s">
        <v>444</v>
      </c>
      <c r="J237" s="2" t="s">
        <v>793</v>
      </c>
      <c r="K237" s="2" t="s">
        <v>49</v>
      </c>
      <c r="L237" s="2" t="s">
        <v>34</v>
      </c>
      <c r="M237" s="3">
        <v>5052571.9000000004</v>
      </c>
      <c r="N237" s="3"/>
      <c r="O237" s="3">
        <v>3408896.6</v>
      </c>
      <c r="P237" s="3">
        <v>1815142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10276610.5</v>
      </c>
    </row>
    <row r="238" spans="1:27" ht="20.399999999999999" x14ac:dyDescent="0.25">
      <c r="A238" s="2" t="s">
        <v>640</v>
      </c>
      <c r="B238" s="90" t="s">
        <v>1222</v>
      </c>
      <c r="C238" s="2" t="s">
        <v>788</v>
      </c>
      <c r="D238" s="2" t="s">
        <v>789</v>
      </c>
      <c r="E238" s="2" t="s">
        <v>794</v>
      </c>
      <c r="F238" s="2" t="s">
        <v>795</v>
      </c>
      <c r="G238" s="2" t="s">
        <v>796</v>
      </c>
      <c r="H238" s="2" t="s">
        <v>30</v>
      </c>
      <c r="I238" s="2" t="s">
        <v>444</v>
      </c>
      <c r="J238" s="2" t="s">
        <v>793</v>
      </c>
      <c r="K238" s="2" t="s">
        <v>33</v>
      </c>
      <c r="L238" s="2" t="s">
        <v>34</v>
      </c>
      <c r="M238" s="3">
        <v>422338.47</v>
      </c>
      <c r="N238" s="3"/>
      <c r="O238" s="3">
        <v>587367.57999999996</v>
      </c>
      <c r="P238" s="3">
        <v>162796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1172502.05</v>
      </c>
    </row>
    <row r="239" spans="1:27" ht="30.6" x14ac:dyDescent="0.25">
      <c r="A239" s="2" t="s">
        <v>640</v>
      </c>
      <c r="B239" s="90" t="s">
        <v>1222</v>
      </c>
      <c r="C239" s="2" t="s">
        <v>826</v>
      </c>
      <c r="D239" s="2" t="s">
        <v>827</v>
      </c>
      <c r="E239" s="2" t="s">
        <v>834</v>
      </c>
      <c r="F239" s="2" t="s">
        <v>835</v>
      </c>
      <c r="G239" s="2" t="s">
        <v>836</v>
      </c>
      <c r="H239" s="2" t="s">
        <v>30</v>
      </c>
      <c r="I239" s="2" t="s">
        <v>444</v>
      </c>
      <c r="J239" s="2" t="s">
        <v>485</v>
      </c>
      <c r="K239" s="2" t="s">
        <v>49</v>
      </c>
      <c r="L239" s="2" t="s">
        <v>34</v>
      </c>
      <c r="M239" s="3">
        <v>52589.52</v>
      </c>
      <c r="N239" s="3"/>
      <c r="O239" s="3">
        <v>177285.98</v>
      </c>
      <c r="P239" s="3">
        <v>558507</v>
      </c>
      <c r="Q239" s="3">
        <v>3244484</v>
      </c>
      <c r="R239" s="3">
        <v>64018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4096884.5</v>
      </c>
    </row>
    <row r="240" spans="1:27" ht="30.6" x14ac:dyDescent="0.25">
      <c r="A240" s="2" t="s">
        <v>640</v>
      </c>
      <c r="B240" s="90" t="s">
        <v>1222</v>
      </c>
      <c r="C240" s="2" t="s">
        <v>826</v>
      </c>
      <c r="D240" s="2" t="s">
        <v>827</v>
      </c>
      <c r="E240" s="2" t="s">
        <v>828</v>
      </c>
      <c r="F240" s="2" t="s">
        <v>829</v>
      </c>
      <c r="G240" s="2" t="s">
        <v>830</v>
      </c>
      <c r="H240" s="2" t="s">
        <v>30</v>
      </c>
      <c r="I240" s="2" t="s">
        <v>444</v>
      </c>
      <c r="J240" s="2" t="s">
        <v>485</v>
      </c>
      <c r="K240" s="2" t="s">
        <v>49</v>
      </c>
      <c r="L240" s="2" t="s">
        <v>34</v>
      </c>
      <c r="M240" s="3">
        <v>42039.07</v>
      </c>
      <c r="N240" s="3"/>
      <c r="O240" s="3">
        <v>452.65</v>
      </c>
      <c r="P240" s="3">
        <v>207563</v>
      </c>
      <c r="Q240" s="3">
        <v>660435</v>
      </c>
      <c r="R240" s="3">
        <v>2892226</v>
      </c>
      <c r="S240" s="3">
        <v>289773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4092488.72</v>
      </c>
    </row>
    <row r="241" spans="1:27" ht="30.6" x14ac:dyDescent="0.25">
      <c r="A241" s="2" t="s">
        <v>640</v>
      </c>
      <c r="B241" s="90" t="s">
        <v>1222</v>
      </c>
      <c r="C241" s="2" t="s">
        <v>826</v>
      </c>
      <c r="D241" s="2" t="s">
        <v>827</v>
      </c>
      <c r="E241" s="2" t="s">
        <v>842</v>
      </c>
      <c r="F241" s="2" t="s">
        <v>843</v>
      </c>
      <c r="G241" s="2" t="s">
        <v>842</v>
      </c>
      <c r="H241" s="2" t="s">
        <v>30</v>
      </c>
      <c r="I241" s="2" t="s">
        <v>40</v>
      </c>
      <c r="J241" s="2" t="s">
        <v>793</v>
      </c>
      <c r="K241" s="2" t="s">
        <v>49</v>
      </c>
      <c r="L241" s="2" t="s">
        <v>34</v>
      </c>
      <c r="M241" s="3">
        <v>0</v>
      </c>
      <c r="N241" s="3"/>
      <c r="O241" s="3">
        <v>22291</v>
      </c>
      <c r="P241" s="3">
        <v>325682</v>
      </c>
      <c r="Q241" s="3">
        <v>718814</v>
      </c>
      <c r="R241" s="3">
        <v>21389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1088176</v>
      </c>
    </row>
    <row r="242" spans="1:27" ht="30.6" x14ac:dyDescent="0.25">
      <c r="A242" s="2" t="s">
        <v>640</v>
      </c>
      <c r="B242" s="90" t="s">
        <v>1222</v>
      </c>
      <c r="C242" s="2" t="s">
        <v>826</v>
      </c>
      <c r="D242" s="2" t="s">
        <v>827</v>
      </c>
      <c r="E242" s="2" t="s">
        <v>846</v>
      </c>
      <c r="F242" s="2" t="s">
        <v>847</v>
      </c>
      <c r="G242" s="2" t="s">
        <v>846</v>
      </c>
      <c r="H242" s="2" t="s">
        <v>30</v>
      </c>
      <c r="I242" s="2" t="s">
        <v>444</v>
      </c>
      <c r="J242" s="2" t="s">
        <v>793</v>
      </c>
      <c r="K242" s="2" t="s">
        <v>49</v>
      </c>
      <c r="L242" s="2" t="s">
        <v>42</v>
      </c>
      <c r="M242" s="3">
        <v>0</v>
      </c>
      <c r="N242" s="3"/>
      <c r="O242" s="3">
        <v>0</v>
      </c>
      <c r="P242" s="3">
        <v>500001</v>
      </c>
      <c r="Q242" s="3">
        <v>0</v>
      </c>
      <c r="R242" s="3">
        <v>1077905</v>
      </c>
      <c r="S242" s="3">
        <v>2669846</v>
      </c>
      <c r="T242" s="3">
        <v>536252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4784004</v>
      </c>
    </row>
    <row r="243" spans="1:27" ht="30.6" x14ac:dyDescent="0.25">
      <c r="A243" s="2" t="s">
        <v>640</v>
      </c>
      <c r="B243" s="90" t="s">
        <v>1222</v>
      </c>
      <c r="C243" s="2" t="s">
        <v>826</v>
      </c>
      <c r="D243" s="2" t="s">
        <v>827</v>
      </c>
      <c r="E243" s="2" t="s">
        <v>844</v>
      </c>
      <c r="F243" s="2" t="s">
        <v>845</v>
      </c>
      <c r="G243" s="2" t="s">
        <v>844</v>
      </c>
      <c r="H243" s="2" t="s">
        <v>30</v>
      </c>
      <c r="I243" s="2" t="s">
        <v>83</v>
      </c>
      <c r="J243" s="2" t="s">
        <v>793</v>
      </c>
      <c r="K243" s="2" t="s">
        <v>33</v>
      </c>
      <c r="L243" s="2" t="s">
        <v>34</v>
      </c>
      <c r="M243" s="3">
        <v>0</v>
      </c>
      <c r="N243" s="3"/>
      <c r="O243" s="3">
        <v>0</v>
      </c>
      <c r="P243" s="3">
        <v>249250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249250</v>
      </c>
    </row>
    <row r="244" spans="1:27" ht="30.6" x14ac:dyDescent="0.25">
      <c r="A244" s="2" t="s">
        <v>640</v>
      </c>
      <c r="B244" s="90" t="s">
        <v>1222</v>
      </c>
      <c r="C244" s="2" t="s">
        <v>812</v>
      </c>
      <c r="D244" s="2" t="s">
        <v>813</v>
      </c>
      <c r="E244" s="2" t="s">
        <v>817</v>
      </c>
      <c r="F244" s="2" t="s">
        <v>818</v>
      </c>
      <c r="G244" s="2" t="s">
        <v>819</v>
      </c>
      <c r="H244" s="2" t="s">
        <v>30</v>
      </c>
      <c r="I244" s="2" t="s">
        <v>106</v>
      </c>
      <c r="J244" s="2" t="s">
        <v>793</v>
      </c>
      <c r="K244" s="2" t="s">
        <v>33</v>
      </c>
      <c r="L244" s="2" t="s">
        <v>34</v>
      </c>
      <c r="M244" s="3">
        <v>4753321.6900000004</v>
      </c>
      <c r="N244" s="3"/>
      <c r="O244" s="3">
        <v>1198696.24</v>
      </c>
      <c r="P244" s="3">
        <v>12066402</v>
      </c>
      <c r="Q244" s="3">
        <v>9204328</v>
      </c>
      <c r="R244" s="3">
        <v>13335818</v>
      </c>
      <c r="S244" s="3">
        <v>6867307</v>
      </c>
      <c r="T244" s="3">
        <v>7028338</v>
      </c>
      <c r="U244" s="3">
        <v>6526601</v>
      </c>
      <c r="V244" s="3">
        <v>6121147</v>
      </c>
      <c r="W244" s="3">
        <v>2277632</v>
      </c>
      <c r="X244" s="3">
        <v>18368</v>
      </c>
      <c r="Y244" s="3">
        <v>0</v>
      </c>
      <c r="Z244" s="3">
        <v>0</v>
      </c>
      <c r="AA244" s="3">
        <v>69397958.930000007</v>
      </c>
    </row>
    <row r="245" spans="1:27" ht="30.6" x14ac:dyDescent="0.25">
      <c r="A245" s="2" t="s">
        <v>640</v>
      </c>
      <c r="B245" s="90" t="s">
        <v>1222</v>
      </c>
      <c r="C245" s="2" t="s">
        <v>812</v>
      </c>
      <c r="D245" s="2" t="s">
        <v>813</v>
      </c>
      <c r="E245" s="2" t="s">
        <v>820</v>
      </c>
      <c r="F245" s="2" t="s">
        <v>821</v>
      </c>
      <c r="G245" s="2" t="s">
        <v>822</v>
      </c>
      <c r="H245" s="2" t="s">
        <v>30</v>
      </c>
      <c r="I245" s="2" t="s">
        <v>444</v>
      </c>
      <c r="J245" s="2" t="s">
        <v>793</v>
      </c>
      <c r="K245" s="2" t="s">
        <v>49</v>
      </c>
      <c r="L245" s="2" t="s">
        <v>34</v>
      </c>
      <c r="M245" s="3">
        <v>259289.43</v>
      </c>
      <c r="N245" s="3"/>
      <c r="O245" s="3">
        <v>285838.14</v>
      </c>
      <c r="P245" s="3">
        <v>0</v>
      </c>
      <c r="Q245" s="3">
        <v>0</v>
      </c>
      <c r="R245" s="3">
        <v>6096428</v>
      </c>
      <c r="S245" s="3">
        <v>1038573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7680128.5700000003</v>
      </c>
    </row>
    <row r="246" spans="1:27" ht="20.399999999999999" x14ac:dyDescent="0.25">
      <c r="A246" s="2" t="s">
        <v>640</v>
      </c>
      <c r="B246" s="90" t="s">
        <v>1225</v>
      </c>
      <c r="C246" s="2" t="s">
        <v>855</v>
      </c>
      <c r="D246" s="2" t="s">
        <v>856</v>
      </c>
      <c r="E246" s="2" t="s">
        <v>857</v>
      </c>
      <c r="F246" s="2" t="s">
        <v>858</v>
      </c>
      <c r="G246" s="2" t="s">
        <v>859</v>
      </c>
      <c r="H246" s="2" t="s">
        <v>30</v>
      </c>
      <c r="I246" s="2" t="s">
        <v>444</v>
      </c>
      <c r="J246" s="2" t="s">
        <v>860</v>
      </c>
      <c r="K246" s="2" t="s">
        <v>49</v>
      </c>
      <c r="L246" s="2" t="s">
        <v>34</v>
      </c>
      <c r="M246" s="3">
        <v>30725.93</v>
      </c>
      <c r="N246" s="3"/>
      <c r="O246" s="3">
        <v>0</v>
      </c>
      <c r="P246" s="3">
        <v>0</v>
      </c>
      <c r="Q246" s="3">
        <v>452661</v>
      </c>
      <c r="R246" s="3">
        <v>261902</v>
      </c>
      <c r="S246" s="3">
        <v>2095386</v>
      </c>
      <c r="T246" s="3">
        <v>65801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2906475.93</v>
      </c>
    </row>
    <row r="247" spans="1:27" ht="30.6" x14ac:dyDescent="0.25">
      <c r="A247" s="2" t="s">
        <v>640</v>
      </c>
      <c r="B247" s="90" t="s">
        <v>1225</v>
      </c>
      <c r="C247" s="2" t="s">
        <v>872</v>
      </c>
      <c r="D247" s="2" t="s">
        <v>873</v>
      </c>
      <c r="E247" s="2" t="s">
        <v>884</v>
      </c>
      <c r="F247" s="2" t="s">
        <v>885</v>
      </c>
      <c r="G247" s="2" t="s">
        <v>884</v>
      </c>
      <c r="H247" s="2" t="s">
        <v>30</v>
      </c>
      <c r="I247" s="2" t="s">
        <v>444</v>
      </c>
      <c r="J247" s="2" t="s">
        <v>485</v>
      </c>
      <c r="K247" s="2" t="s">
        <v>49</v>
      </c>
      <c r="L247" s="2" t="s">
        <v>42</v>
      </c>
      <c r="M247" s="3">
        <v>0</v>
      </c>
      <c r="N247" s="3"/>
      <c r="O247" s="3">
        <v>0</v>
      </c>
      <c r="P247" s="3">
        <v>207448</v>
      </c>
      <c r="Q247" s="3">
        <v>695752</v>
      </c>
      <c r="R247" s="3">
        <v>3809696</v>
      </c>
      <c r="S247" s="3">
        <v>5116241</v>
      </c>
      <c r="T247" s="3">
        <v>453860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10282997</v>
      </c>
    </row>
    <row r="248" spans="1:27" ht="30.6" x14ac:dyDescent="0.25">
      <c r="A248" s="2" t="s">
        <v>640</v>
      </c>
      <c r="B248" s="90" t="s">
        <v>1225</v>
      </c>
      <c r="C248" s="2" t="s">
        <v>872</v>
      </c>
      <c r="D248" s="2" t="s">
        <v>873</v>
      </c>
      <c r="E248" s="2" t="s">
        <v>877</v>
      </c>
      <c r="F248" s="2" t="s">
        <v>878</v>
      </c>
      <c r="G248" s="2" t="s">
        <v>877</v>
      </c>
      <c r="H248" s="2" t="s">
        <v>30</v>
      </c>
      <c r="I248" s="2" t="s">
        <v>879</v>
      </c>
      <c r="J248" s="2" t="s">
        <v>860</v>
      </c>
      <c r="K248" s="2" t="s">
        <v>33</v>
      </c>
      <c r="L248" s="2" t="s">
        <v>34</v>
      </c>
      <c r="M248" s="3">
        <v>0</v>
      </c>
      <c r="N248" s="3"/>
      <c r="O248" s="3">
        <v>0</v>
      </c>
      <c r="P248" s="3">
        <v>170400</v>
      </c>
      <c r="Q248" s="3">
        <v>0</v>
      </c>
      <c r="R248" s="3">
        <v>40176</v>
      </c>
      <c r="S248" s="3">
        <v>29825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240401</v>
      </c>
    </row>
    <row r="249" spans="1:27" ht="30.6" x14ac:dyDescent="0.25">
      <c r="A249" s="2" t="s">
        <v>640</v>
      </c>
      <c r="B249" s="90" t="s">
        <v>1225</v>
      </c>
      <c r="C249" s="2" t="s">
        <v>861</v>
      </c>
      <c r="D249" s="2" t="s">
        <v>862</v>
      </c>
      <c r="E249" s="2" t="s">
        <v>866</v>
      </c>
      <c r="F249" s="2" t="s">
        <v>867</v>
      </c>
      <c r="G249" s="2" t="s">
        <v>868</v>
      </c>
      <c r="H249" s="2" t="s">
        <v>30</v>
      </c>
      <c r="I249" s="2" t="s">
        <v>83</v>
      </c>
      <c r="J249" s="2" t="s">
        <v>860</v>
      </c>
      <c r="K249" s="2" t="s">
        <v>33</v>
      </c>
      <c r="L249" s="2" t="s">
        <v>34</v>
      </c>
      <c r="M249" s="3">
        <v>1946005.5</v>
      </c>
      <c r="N249" s="3"/>
      <c r="O249" s="3">
        <v>2552239.6</v>
      </c>
      <c r="P249" s="3">
        <v>80250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4578495.0999999996</v>
      </c>
    </row>
    <row r="250" spans="1:27" ht="30.6" x14ac:dyDescent="0.25">
      <c r="A250" s="2" t="s">
        <v>640</v>
      </c>
      <c r="B250" s="90" t="s">
        <v>1225</v>
      </c>
      <c r="C250" s="2" t="s">
        <v>861</v>
      </c>
      <c r="D250" s="2" t="s">
        <v>862</v>
      </c>
      <c r="E250" s="2" t="s">
        <v>869</v>
      </c>
      <c r="F250" s="2" t="s">
        <v>870</v>
      </c>
      <c r="G250" s="2" t="s">
        <v>871</v>
      </c>
      <c r="H250" s="2" t="s">
        <v>30</v>
      </c>
      <c r="I250" s="2" t="s">
        <v>83</v>
      </c>
      <c r="J250" s="2" t="s">
        <v>860</v>
      </c>
      <c r="K250" s="2" t="s">
        <v>33</v>
      </c>
      <c r="L250" s="2" t="s">
        <v>34</v>
      </c>
      <c r="M250" s="3">
        <v>146755.20000000001</v>
      </c>
      <c r="N250" s="3"/>
      <c r="O250" s="3">
        <v>9923.7000000000007</v>
      </c>
      <c r="P250" s="3">
        <v>789376</v>
      </c>
      <c r="Q250" s="3">
        <v>5625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951679.9</v>
      </c>
    </row>
    <row r="251" spans="1:27" ht="20.399999999999999" x14ac:dyDescent="0.25">
      <c r="A251" s="2" t="s">
        <v>640</v>
      </c>
      <c r="B251" s="90" t="s">
        <v>1237</v>
      </c>
      <c r="C251" s="2" t="s">
        <v>1109</v>
      </c>
      <c r="D251" s="2" t="s">
        <v>1110</v>
      </c>
      <c r="E251" s="2" t="s">
        <v>1128</v>
      </c>
      <c r="F251" s="2" t="s">
        <v>1129</v>
      </c>
      <c r="G251" s="2" t="s">
        <v>1128</v>
      </c>
      <c r="H251" s="2" t="s">
        <v>30</v>
      </c>
      <c r="I251" s="2" t="s">
        <v>40</v>
      </c>
      <c r="J251" s="2" t="s">
        <v>1120</v>
      </c>
      <c r="K251" s="2" t="s">
        <v>33</v>
      </c>
      <c r="L251" s="2" t="s">
        <v>34</v>
      </c>
      <c r="M251" s="3">
        <v>0</v>
      </c>
      <c r="N251" s="3"/>
      <c r="O251" s="3">
        <v>0</v>
      </c>
      <c r="P251" s="3">
        <v>781884</v>
      </c>
      <c r="Q251" s="3">
        <v>578575</v>
      </c>
      <c r="R251" s="3">
        <v>1683781</v>
      </c>
      <c r="S251" s="3">
        <v>8386851</v>
      </c>
      <c r="T251" s="3">
        <v>1108889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12539980</v>
      </c>
    </row>
    <row r="252" spans="1:27" ht="20.399999999999999" x14ac:dyDescent="0.25">
      <c r="A252" s="2" t="s">
        <v>640</v>
      </c>
      <c r="B252" s="90" t="s">
        <v>1237</v>
      </c>
      <c r="C252" s="2" t="s">
        <v>1109</v>
      </c>
      <c r="D252" s="2" t="s">
        <v>1110</v>
      </c>
      <c r="E252" s="2" t="s">
        <v>1111</v>
      </c>
      <c r="F252" s="2" t="s">
        <v>1112</v>
      </c>
      <c r="G252" s="2" t="s">
        <v>1113</v>
      </c>
      <c r="H252" s="2" t="s">
        <v>30</v>
      </c>
      <c r="I252" s="2" t="s">
        <v>48</v>
      </c>
      <c r="J252" s="2" t="s">
        <v>434</v>
      </c>
      <c r="K252" s="2" t="s">
        <v>49</v>
      </c>
      <c r="L252" s="2" t="s">
        <v>34</v>
      </c>
      <c r="M252" s="3">
        <v>1212821.05</v>
      </c>
      <c r="N252" s="3"/>
      <c r="O252" s="3">
        <v>896189.03</v>
      </c>
      <c r="P252" s="3">
        <v>75594</v>
      </c>
      <c r="Q252" s="3">
        <v>1736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2186340.08</v>
      </c>
    </row>
    <row r="253" spans="1:27" ht="20.399999999999999" x14ac:dyDescent="0.25">
      <c r="A253" s="2" t="s">
        <v>640</v>
      </c>
      <c r="B253" s="90" t="s">
        <v>1237</v>
      </c>
      <c r="C253" s="2" t="s">
        <v>1109</v>
      </c>
      <c r="D253" s="2" t="s">
        <v>1110</v>
      </c>
      <c r="E253" s="2" t="s">
        <v>1125</v>
      </c>
      <c r="F253" s="2" t="s">
        <v>1126</v>
      </c>
      <c r="G253" s="2" t="s">
        <v>1127</v>
      </c>
      <c r="H253" s="2" t="s">
        <v>30</v>
      </c>
      <c r="I253" s="2" t="s">
        <v>444</v>
      </c>
      <c r="J253" s="2" t="s">
        <v>434</v>
      </c>
      <c r="K253" s="2" t="s">
        <v>49</v>
      </c>
      <c r="L253" s="2" t="s">
        <v>34</v>
      </c>
      <c r="M253" s="3">
        <v>832581.86</v>
      </c>
      <c r="N253" s="3"/>
      <c r="O253" s="3">
        <v>398453.16</v>
      </c>
      <c r="P253" s="3">
        <v>894419</v>
      </c>
      <c r="Q253" s="3">
        <v>2568447</v>
      </c>
      <c r="R253" s="3">
        <v>4492544</v>
      </c>
      <c r="S253" s="3">
        <v>4847271</v>
      </c>
      <c r="T253" s="3">
        <v>3165449</v>
      </c>
      <c r="U253" s="3">
        <v>5187143</v>
      </c>
      <c r="V253" s="3">
        <v>188465</v>
      </c>
      <c r="W253" s="3">
        <v>0</v>
      </c>
      <c r="X253" s="3">
        <v>0</v>
      </c>
      <c r="Y253" s="3">
        <v>0</v>
      </c>
      <c r="Z253" s="3">
        <v>0</v>
      </c>
      <c r="AA253" s="3">
        <v>22574773.02</v>
      </c>
    </row>
    <row r="254" spans="1:27" ht="20.399999999999999" x14ac:dyDescent="0.25">
      <c r="A254" s="2" t="s">
        <v>640</v>
      </c>
      <c r="B254" s="90" t="s">
        <v>1237</v>
      </c>
      <c r="C254" s="2" t="s">
        <v>1109</v>
      </c>
      <c r="D254" s="2" t="s">
        <v>1110</v>
      </c>
      <c r="E254" s="2" t="s">
        <v>1121</v>
      </c>
      <c r="F254" s="2" t="s">
        <v>1122</v>
      </c>
      <c r="G254" s="2" t="s">
        <v>1119</v>
      </c>
      <c r="H254" s="2" t="s">
        <v>30</v>
      </c>
      <c r="I254" s="2" t="s">
        <v>879</v>
      </c>
      <c r="J254" s="2" t="s">
        <v>1120</v>
      </c>
      <c r="K254" s="2" t="s">
        <v>33</v>
      </c>
      <c r="L254" s="2" t="s">
        <v>34</v>
      </c>
      <c r="M254" s="3">
        <v>905595.47</v>
      </c>
      <c r="N254" s="3"/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175500</v>
      </c>
      <c r="V254" s="3">
        <v>1604245</v>
      </c>
      <c r="W254" s="3">
        <v>320254</v>
      </c>
      <c r="X254" s="3">
        <v>0</v>
      </c>
      <c r="Y254" s="3">
        <v>0</v>
      </c>
      <c r="Z254" s="3">
        <v>0</v>
      </c>
      <c r="AA254" s="3">
        <v>3005594.47</v>
      </c>
    </row>
    <row r="255" spans="1:27" ht="20.399999999999999" x14ac:dyDescent="0.25">
      <c r="A255" s="2" t="s">
        <v>640</v>
      </c>
      <c r="B255" s="90" t="s">
        <v>1237</v>
      </c>
      <c r="C255" s="2" t="s">
        <v>1109</v>
      </c>
      <c r="D255" s="2" t="s">
        <v>1110</v>
      </c>
      <c r="E255" s="2" t="s">
        <v>1117</v>
      </c>
      <c r="F255" s="2" t="s">
        <v>1118</v>
      </c>
      <c r="G255" s="2" t="s">
        <v>1119</v>
      </c>
      <c r="H255" s="2" t="s">
        <v>30</v>
      </c>
      <c r="I255" s="2" t="s">
        <v>879</v>
      </c>
      <c r="J255" s="2" t="s">
        <v>1120</v>
      </c>
      <c r="K255" s="2" t="s">
        <v>33</v>
      </c>
      <c r="L255" s="2" t="s">
        <v>34</v>
      </c>
      <c r="M255" s="3">
        <v>905595.47</v>
      </c>
      <c r="N255" s="3"/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175500</v>
      </c>
      <c r="V255" s="3">
        <v>1604245</v>
      </c>
      <c r="W255" s="3">
        <v>320254</v>
      </c>
      <c r="X255" s="3">
        <v>0</v>
      </c>
      <c r="Y255" s="3">
        <v>0</v>
      </c>
      <c r="Z255" s="3">
        <v>0</v>
      </c>
      <c r="AA255" s="3">
        <v>3005594.47</v>
      </c>
    </row>
    <row r="256" spans="1:27" ht="30.6" x14ac:dyDescent="0.25">
      <c r="A256" s="2" t="s">
        <v>640</v>
      </c>
      <c r="B256" s="90" t="s">
        <v>1237</v>
      </c>
      <c r="C256" s="2" t="s">
        <v>1130</v>
      </c>
      <c r="D256" s="2" t="s">
        <v>1131</v>
      </c>
      <c r="E256" s="2" t="s">
        <v>1138</v>
      </c>
      <c r="F256" s="2" t="s">
        <v>1139</v>
      </c>
      <c r="G256" s="2" t="s">
        <v>1140</v>
      </c>
      <c r="H256" s="2" t="s">
        <v>30</v>
      </c>
      <c r="I256" s="2" t="s">
        <v>444</v>
      </c>
      <c r="J256" s="2" t="s">
        <v>434</v>
      </c>
      <c r="K256" s="2" t="s">
        <v>49</v>
      </c>
      <c r="L256" s="2" t="s">
        <v>34</v>
      </c>
      <c r="M256" s="3">
        <v>639896.36</v>
      </c>
      <c r="N256" s="3"/>
      <c r="O256" s="3">
        <v>6792.21</v>
      </c>
      <c r="P256" s="3">
        <v>0</v>
      </c>
      <c r="Q256" s="3">
        <v>660923</v>
      </c>
      <c r="R256" s="3">
        <v>2540424</v>
      </c>
      <c r="S256" s="3">
        <v>5254652</v>
      </c>
      <c r="T256" s="3">
        <v>30321689</v>
      </c>
      <c r="U256" s="3">
        <v>446312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39870688.57</v>
      </c>
    </row>
    <row r="257" spans="1:27" ht="30.6" x14ac:dyDescent="0.25">
      <c r="A257" s="2" t="s">
        <v>640</v>
      </c>
      <c r="B257" s="90" t="s">
        <v>1237</v>
      </c>
      <c r="C257" s="2" t="s">
        <v>1130</v>
      </c>
      <c r="D257" s="2" t="s">
        <v>1131</v>
      </c>
      <c r="E257" s="2" t="s">
        <v>1135</v>
      </c>
      <c r="F257" s="2" t="s">
        <v>1136</v>
      </c>
      <c r="G257" s="2" t="s">
        <v>1137</v>
      </c>
      <c r="H257" s="2" t="s">
        <v>30</v>
      </c>
      <c r="I257" s="2" t="s">
        <v>40</v>
      </c>
      <c r="J257" s="2" t="s">
        <v>434</v>
      </c>
      <c r="K257" s="2" t="s">
        <v>33</v>
      </c>
      <c r="L257" s="2" t="s">
        <v>34</v>
      </c>
      <c r="M257" s="3">
        <v>913053.96</v>
      </c>
      <c r="N257" s="3"/>
      <c r="O257" s="3">
        <v>52124</v>
      </c>
      <c r="P257" s="3">
        <v>0</v>
      </c>
      <c r="Q257" s="3">
        <v>0</v>
      </c>
      <c r="R257" s="3">
        <v>257171</v>
      </c>
      <c r="S257" s="3">
        <v>197481</v>
      </c>
      <c r="T257" s="3">
        <v>2031096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3450925.96</v>
      </c>
    </row>
    <row r="258" spans="1:27" ht="30.6" x14ac:dyDescent="0.25">
      <c r="A258" s="2" t="s">
        <v>640</v>
      </c>
      <c r="B258" s="90" t="s">
        <v>1237</v>
      </c>
      <c r="C258" s="2" t="s">
        <v>1130</v>
      </c>
      <c r="D258" s="2" t="s">
        <v>1131</v>
      </c>
      <c r="E258" s="2" t="s">
        <v>1132</v>
      </c>
      <c r="F258" s="2" t="s">
        <v>1133</v>
      </c>
      <c r="G258" s="2" t="s">
        <v>1134</v>
      </c>
      <c r="H258" s="2" t="s">
        <v>30</v>
      </c>
      <c r="I258" s="2" t="s">
        <v>48</v>
      </c>
      <c r="J258" s="2" t="s">
        <v>485</v>
      </c>
      <c r="K258" s="2" t="s">
        <v>49</v>
      </c>
      <c r="L258" s="2" t="s">
        <v>34</v>
      </c>
      <c r="M258" s="3">
        <v>1312232.82</v>
      </c>
      <c r="N258" s="3"/>
      <c r="O258" s="3">
        <v>1458791.79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2771024.61</v>
      </c>
    </row>
    <row r="259" spans="1:27" ht="30.6" x14ac:dyDescent="0.25">
      <c r="A259" s="2" t="s">
        <v>640</v>
      </c>
      <c r="B259" s="90" t="s">
        <v>1237</v>
      </c>
      <c r="C259" s="2" t="s">
        <v>1141</v>
      </c>
      <c r="D259" s="2" t="s">
        <v>1142</v>
      </c>
      <c r="E259" s="2" t="s">
        <v>1149</v>
      </c>
      <c r="F259" s="2" t="s">
        <v>1150</v>
      </c>
      <c r="G259" s="2" t="s">
        <v>1151</v>
      </c>
      <c r="H259" s="2" t="s">
        <v>30</v>
      </c>
      <c r="I259" s="2" t="s">
        <v>444</v>
      </c>
      <c r="J259" s="2" t="s">
        <v>434</v>
      </c>
      <c r="K259" s="2" t="s">
        <v>49</v>
      </c>
      <c r="L259" s="2" t="s">
        <v>34</v>
      </c>
      <c r="M259" s="3">
        <v>124618.43</v>
      </c>
      <c r="N259" s="3"/>
      <c r="O259" s="3">
        <v>15163</v>
      </c>
      <c r="P259" s="3">
        <v>87395</v>
      </c>
      <c r="Q259" s="3">
        <v>255513</v>
      </c>
      <c r="R259" s="3">
        <v>296604</v>
      </c>
      <c r="S259" s="3">
        <v>5926859</v>
      </c>
      <c r="T259" s="3">
        <v>1939519</v>
      </c>
      <c r="U259" s="3">
        <v>11428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8657099.4299999997</v>
      </c>
    </row>
    <row r="260" spans="1:27" ht="30.6" x14ac:dyDescent="0.25">
      <c r="A260" s="2" t="s">
        <v>640</v>
      </c>
      <c r="B260" s="90" t="s">
        <v>1237</v>
      </c>
      <c r="C260" s="2" t="s">
        <v>1141</v>
      </c>
      <c r="D260" s="2" t="s">
        <v>1142</v>
      </c>
      <c r="E260" s="2" t="s">
        <v>1152</v>
      </c>
      <c r="F260" s="2" t="s">
        <v>1153</v>
      </c>
      <c r="G260" s="2" t="s">
        <v>1154</v>
      </c>
      <c r="H260" s="2" t="s">
        <v>30</v>
      </c>
      <c r="I260" s="2" t="s">
        <v>48</v>
      </c>
      <c r="J260" s="2" t="s">
        <v>434</v>
      </c>
      <c r="K260" s="2" t="s">
        <v>49</v>
      </c>
      <c r="L260" s="2" t="s">
        <v>34</v>
      </c>
      <c r="M260" s="3">
        <v>87785.63</v>
      </c>
      <c r="N260" s="3"/>
      <c r="O260" s="3">
        <v>12414.58</v>
      </c>
      <c r="P260" s="3">
        <v>17932</v>
      </c>
      <c r="Q260" s="3">
        <v>73922</v>
      </c>
      <c r="R260" s="3">
        <v>121244</v>
      </c>
      <c r="S260" s="3">
        <v>726926</v>
      </c>
      <c r="T260" s="3">
        <v>166699</v>
      </c>
      <c r="U260" s="3">
        <v>1078525</v>
      </c>
      <c r="V260" s="3">
        <v>28473</v>
      </c>
      <c r="W260" s="3">
        <v>0</v>
      </c>
      <c r="X260" s="3">
        <v>0</v>
      </c>
      <c r="Y260" s="3">
        <v>0</v>
      </c>
      <c r="Z260" s="3">
        <v>0</v>
      </c>
      <c r="AA260" s="3">
        <v>2313921.21</v>
      </c>
    </row>
    <row r="261" spans="1:27" ht="30.6" x14ac:dyDescent="0.25">
      <c r="A261" s="2" t="s">
        <v>640</v>
      </c>
      <c r="B261" s="90" t="s">
        <v>1237</v>
      </c>
      <c r="C261" s="2" t="s">
        <v>1141</v>
      </c>
      <c r="D261" s="2" t="s">
        <v>1142</v>
      </c>
      <c r="E261" s="2" t="s">
        <v>1182</v>
      </c>
      <c r="F261" s="2" t="s">
        <v>1183</v>
      </c>
      <c r="G261" s="2" t="s">
        <v>1184</v>
      </c>
      <c r="H261" s="2" t="s">
        <v>30</v>
      </c>
      <c r="I261" s="2" t="s">
        <v>433</v>
      </c>
      <c r="J261" s="2" t="s">
        <v>434</v>
      </c>
      <c r="K261" s="2" t="s">
        <v>33</v>
      </c>
      <c r="L261" s="2" t="s">
        <v>34</v>
      </c>
      <c r="M261" s="3">
        <v>94233.69</v>
      </c>
      <c r="N261" s="3"/>
      <c r="O261" s="3">
        <v>240269.19</v>
      </c>
      <c r="P261" s="3">
        <v>233008</v>
      </c>
      <c r="Q261" s="3">
        <v>56797</v>
      </c>
      <c r="R261" s="3">
        <v>2176469</v>
      </c>
      <c r="S261" s="3">
        <v>738115</v>
      </c>
      <c r="T261" s="3">
        <v>53117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3592008.88</v>
      </c>
    </row>
    <row r="262" spans="1:27" ht="30.6" x14ac:dyDescent="0.25">
      <c r="A262" s="2" t="s">
        <v>640</v>
      </c>
      <c r="B262" s="90" t="s">
        <v>1237</v>
      </c>
      <c r="C262" s="2" t="s">
        <v>1141</v>
      </c>
      <c r="D262" s="2" t="s">
        <v>1142</v>
      </c>
      <c r="E262" s="2" t="s">
        <v>1143</v>
      </c>
      <c r="F262" s="2" t="s">
        <v>1144</v>
      </c>
      <c r="G262" s="2" t="s">
        <v>1145</v>
      </c>
      <c r="H262" s="2" t="s">
        <v>30</v>
      </c>
      <c r="I262" s="2" t="s">
        <v>433</v>
      </c>
      <c r="J262" s="2" t="s">
        <v>434</v>
      </c>
      <c r="K262" s="2" t="s">
        <v>33</v>
      </c>
      <c r="L262" s="2" t="s">
        <v>34</v>
      </c>
      <c r="M262" s="3">
        <v>55150.68</v>
      </c>
      <c r="N262" s="3"/>
      <c r="O262" s="3">
        <v>0</v>
      </c>
      <c r="P262" s="3">
        <v>0</v>
      </c>
      <c r="Q262" s="3">
        <v>0</v>
      </c>
      <c r="R262" s="3">
        <v>137867</v>
      </c>
      <c r="S262" s="3">
        <v>154834</v>
      </c>
      <c r="T262" s="3">
        <v>302638</v>
      </c>
      <c r="U262" s="3">
        <v>36661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687150.68</v>
      </c>
    </row>
    <row r="263" spans="1:27" ht="30.6" x14ac:dyDescent="0.25">
      <c r="A263" s="2" t="s">
        <v>640</v>
      </c>
      <c r="B263" s="90" t="s">
        <v>1237</v>
      </c>
      <c r="C263" s="2" t="s">
        <v>1141</v>
      </c>
      <c r="D263" s="2" t="s">
        <v>1142</v>
      </c>
      <c r="E263" s="2" t="s">
        <v>1155</v>
      </c>
      <c r="F263" s="2" t="s">
        <v>1156</v>
      </c>
      <c r="G263" s="2" t="s">
        <v>1157</v>
      </c>
      <c r="H263" s="2" t="s">
        <v>30</v>
      </c>
      <c r="I263" s="2" t="s">
        <v>40</v>
      </c>
      <c r="J263" s="2" t="s">
        <v>434</v>
      </c>
      <c r="K263" s="2" t="s">
        <v>33</v>
      </c>
      <c r="L263" s="2" t="s">
        <v>34</v>
      </c>
      <c r="M263" s="3">
        <v>394331.41</v>
      </c>
      <c r="N263" s="3"/>
      <c r="O263" s="3">
        <v>371772.92</v>
      </c>
      <c r="P263" s="3">
        <v>1119109</v>
      </c>
      <c r="Q263" s="3">
        <v>1854809</v>
      </c>
      <c r="R263" s="3">
        <v>697680</v>
      </c>
      <c r="S263" s="3">
        <v>48194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4485896.33</v>
      </c>
    </row>
    <row r="264" spans="1:27" ht="30.6" x14ac:dyDescent="0.25">
      <c r="A264" s="2" t="s">
        <v>640</v>
      </c>
      <c r="B264" s="90" t="s">
        <v>1237</v>
      </c>
      <c r="C264" s="2" t="s">
        <v>1141</v>
      </c>
      <c r="D264" s="2" t="s">
        <v>1142</v>
      </c>
      <c r="E264" s="2" t="s">
        <v>1179</v>
      </c>
      <c r="F264" s="2" t="s">
        <v>1180</v>
      </c>
      <c r="G264" s="2" t="s">
        <v>1181</v>
      </c>
      <c r="H264" s="2" t="s">
        <v>30</v>
      </c>
      <c r="I264" s="2" t="s">
        <v>48</v>
      </c>
      <c r="J264" s="2" t="s">
        <v>434</v>
      </c>
      <c r="K264" s="2" t="s">
        <v>49</v>
      </c>
      <c r="L264" s="2" t="s">
        <v>34</v>
      </c>
      <c r="M264" s="3">
        <v>101699.69</v>
      </c>
      <c r="N264" s="3"/>
      <c r="O264" s="3">
        <v>106348.11</v>
      </c>
      <c r="P264" s="3">
        <v>1301000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1509047.8</v>
      </c>
    </row>
    <row r="265" spans="1:27" ht="30.6" x14ac:dyDescent="0.25">
      <c r="A265" s="2" t="s">
        <v>640</v>
      </c>
      <c r="B265" s="90" t="s">
        <v>1237</v>
      </c>
      <c r="C265" s="2" t="s">
        <v>1141</v>
      </c>
      <c r="D265" s="2" t="s">
        <v>1142</v>
      </c>
      <c r="E265" s="2" t="s">
        <v>1164</v>
      </c>
      <c r="F265" s="2" t="s">
        <v>1165</v>
      </c>
      <c r="G265" s="2" t="s">
        <v>1166</v>
      </c>
      <c r="H265" s="2" t="s">
        <v>30</v>
      </c>
      <c r="I265" s="2" t="s">
        <v>48</v>
      </c>
      <c r="J265" s="2" t="s">
        <v>434</v>
      </c>
      <c r="K265" s="2" t="s">
        <v>49</v>
      </c>
      <c r="L265" s="2" t="s">
        <v>34</v>
      </c>
      <c r="M265" s="3">
        <v>496385.64</v>
      </c>
      <c r="N265" s="3"/>
      <c r="O265" s="3">
        <v>70479.990000000005</v>
      </c>
      <c r="P265" s="3">
        <v>62322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629187.63</v>
      </c>
    </row>
    <row r="266" spans="1:27" ht="30.6" x14ac:dyDescent="0.25">
      <c r="A266" s="2" t="s">
        <v>640</v>
      </c>
      <c r="B266" s="90" t="s">
        <v>1237</v>
      </c>
      <c r="C266" s="2" t="s">
        <v>1141</v>
      </c>
      <c r="D266" s="2" t="s">
        <v>1142</v>
      </c>
      <c r="E266" s="2" t="s">
        <v>1161</v>
      </c>
      <c r="F266" s="2" t="s">
        <v>1162</v>
      </c>
      <c r="G266" s="2" t="s">
        <v>1163</v>
      </c>
      <c r="H266" s="2" t="s">
        <v>30</v>
      </c>
      <c r="I266" s="2" t="s">
        <v>444</v>
      </c>
      <c r="J266" s="2" t="s">
        <v>434</v>
      </c>
      <c r="K266" s="2" t="s">
        <v>49</v>
      </c>
      <c r="L266" s="2" t="s">
        <v>34</v>
      </c>
      <c r="M266" s="3">
        <v>1656524.08</v>
      </c>
      <c r="N266" s="3"/>
      <c r="O266" s="3">
        <v>25324548.059999999</v>
      </c>
      <c r="P266" s="3">
        <v>13947482</v>
      </c>
      <c r="Q266" s="3">
        <v>133494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41062048.140000001</v>
      </c>
    </row>
    <row r="267" spans="1:27" ht="30.6" x14ac:dyDescent="0.25">
      <c r="A267" s="2" t="s">
        <v>640</v>
      </c>
      <c r="B267" s="90" t="s">
        <v>1237</v>
      </c>
      <c r="C267" s="2" t="s">
        <v>1141</v>
      </c>
      <c r="D267" s="2" t="s">
        <v>1142</v>
      </c>
      <c r="E267" s="2" t="s">
        <v>1146</v>
      </c>
      <c r="F267" s="2" t="s">
        <v>1147</v>
      </c>
      <c r="G267" s="2" t="s">
        <v>1148</v>
      </c>
      <c r="H267" s="2" t="s">
        <v>30</v>
      </c>
      <c r="I267" s="2" t="s">
        <v>444</v>
      </c>
      <c r="J267" s="2" t="s">
        <v>434</v>
      </c>
      <c r="K267" s="2" t="s">
        <v>49</v>
      </c>
      <c r="L267" s="2" t="s">
        <v>34</v>
      </c>
      <c r="M267" s="3">
        <v>9481.92</v>
      </c>
      <c r="N267" s="3"/>
      <c r="O267" s="3">
        <v>0</v>
      </c>
      <c r="P267" s="3">
        <v>61144</v>
      </c>
      <c r="Q267" s="3">
        <v>52375</v>
      </c>
      <c r="R267" s="3">
        <v>198621</v>
      </c>
      <c r="S267" s="3">
        <v>23862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345483.92</v>
      </c>
    </row>
    <row r="268" spans="1:27" ht="30.6" x14ac:dyDescent="0.25">
      <c r="A268" s="2" t="s">
        <v>640</v>
      </c>
      <c r="B268" s="90" t="s">
        <v>1237</v>
      </c>
      <c r="C268" s="2" t="s">
        <v>1141</v>
      </c>
      <c r="D268" s="2" t="s">
        <v>1142</v>
      </c>
      <c r="E268" s="2" t="s">
        <v>1176</v>
      </c>
      <c r="F268" s="2" t="s">
        <v>1177</v>
      </c>
      <c r="G268" s="2" t="s">
        <v>1178</v>
      </c>
      <c r="H268" s="2" t="s">
        <v>30</v>
      </c>
      <c r="I268" s="2" t="s">
        <v>48</v>
      </c>
      <c r="J268" s="2" t="s">
        <v>434</v>
      </c>
      <c r="K268" s="2" t="s">
        <v>49</v>
      </c>
      <c r="L268" s="2" t="s">
        <v>34</v>
      </c>
      <c r="M268" s="3">
        <v>30663.85</v>
      </c>
      <c r="N268" s="3"/>
      <c r="O268" s="3">
        <v>132886.64000000001</v>
      </c>
      <c r="P268" s="3">
        <v>263153</v>
      </c>
      <c r="Q268" s="3">
        <v>0</v>
      </c>
      <c r="R268" s="3">
        <v>2939464</v>
      </c>
      <c r="S268" s="3">
        <v>95036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3461203.49</v>
      </c>
    </row>
    <row r="269" spans="1:27" ht="30.6" x14ac:dyDescent="0.25">
      <c r="A269" s="2" t="s">
        <v>640</v>
      </c>
      <c r="B269" s="90" t="s">
        <v>1237</v>
      </c>
      <c r="C269" s="2" t="s">
        <v>1141</v>
      </c>
      <c r="D269" s="2" t="s">
        <v>1142</v>
      </c>
      <c r="E269" s="2" t="s">
        <v>1187</v>
      </c>
      <c r="F269" s="2" t="s">
        <v>1188</v>
      </c>
      <c r="G269" s="2" t="s">
        <v>1187</v>
      </c>
      <c r="H269" s="2" t="s">
        <v>30</v>
      </c>
      <c r="I269" s="2" t="s">
        <v>48</v>
      </c>
      <c r="J269" s="2" t="s">
        <v>434</v>
      </c>
      <c r="K269" s="2" t="s">
        <v>49</v>
      </c>
      <c r="L269" s="2" t="s">
        <v>34</v>
      </c>
      <c r="M269" s="3">
        <v>0</v>
      </c>
      <c r="N269" s="3"/>
      <c r="O269" s="3">
        <v>0</v>
      </c>
      <c r="P269" s="3">
        <v>92000</v>
      </c>
      <c r="Q269" s="3">
        <v>194024</v>
      </c>
      <c r="R269" s="3">
        <v>636429</v>
      </c>
      <c r="S269" s="3">
        <v>6547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929000</v>
      </c>
    </row>
    <row r="270" spans="1:27" ht="30.6" x14ac:dyDescent="0.25">
      <c r="A270" s="2" t="s">
        <v>640</v>
      </c>
      <c r="B270" s="90" t="s">
        <v>1237</v>
      </c>
      <c r="C270" s="2" t="s">
        <v>1141</v>
      </c>
      <c r="D270" s="2" t="s">
        <v>1142</v>
      </c>
      <c r="E270" s="2" t="s">
        <v>1158</v>
      </c>
      <c r="F270" s="2" t="s">
        <v>1159</v>
      </c>
      <c r="G270" s="2" t="s">
        <v>1160</v>
      </c>
      <c r="H270" s="2" t="s">
        <v>30</v>
      </c>
      <c r="I270" s="2" t="s">
        <v>83</v>
      </c>
      <c r="J270" s="2" t="s">
        <v>434</v>
      </c>
      <c r="K270" s="2" t="s">
        <v>33</v>
      </c>
      <c r="L270" s="2" t="s">
        <v>34</v>
      </c>
      <c r="M270" s="3">
        <v>132507.64000000001</v>
      </c>
      <c r="N270" s="3"/>
      <c r="O270" s="3">
        <v>53242.5</v>
      </c>
      <c r="P270" s="3">
        <v>220000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405750.14</v>
      </c>
    </row>
    <row r="271" spans="1:27" ht="30.6" x14ac:dyDescent="0.25">
      <c r="A271" s="2" t="s">
        <v>640</v>
      </c>
      <c r="B271" s="90" t="s">
        <v>1237</v>
      </c>
      <c r="C271" s="2" t="s">
        <v>1141</v>
      </c>
      <c r="D271" s="2" t="s">
        <v>1142</v>
      </c>
      <c r="E271" s="2" t="s">
        <v>1173</v>
      </c>
      <c r="F271" s="2" t="s">
        <v>1174</v>
      </c>
      <c r="G271" s="2" t="s">
        <v>1175</v>
      </c>
      <c r="H271" s="2" t="s">
        <v>30</v>
      </c>
      <c r="I271" s="2" t="s">
        <v>444</v>
      </c>
      <c r="J271" s="2" t="s">
        <v>434</v>
      </c>
      <c r="K271" s="2" t="s">
        <v>49</v>
      </c>
      <c r="L271" s="2" t="s">
        <v>34</v>
      </c>
      <c r="M271" s="3">
        <v>66325.19</v>
      </c>
      <c r="N271" s="3"/>
      <c r="O271" s="3">
        <v>79033.83</v>
      </c>
      <c r="P271" s="3">
        <v>0</v>
      </c>
      <c r="Q271" s="3">
        <v>0</v>
      </c>
      <c r="R271" s="3">
        <v>255754</v>
      </c>
      <c r="S271" s="3">
        <v>2460327</v>
      </c>
      <c r="T271" s="3">
        <v>687448</v>
      </c>
      <c r="U271" s="3">
        <v>26165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3575053.02</v>
      </c>
    </row>
    <row r="272" spans="1:27" ht="20.399999999999999" x14ac:dyDescent="0.25">
      <c r="A272" s="2" t="s">
        <v>684</v>
      </c>
      <c r="B272" s="90" t="s">
        <v>1227</v>
      </c>
      <c r="C272" s="2" t="s">
        <v>685</v>
      </c>
      <c r="D272" s="2" t="s">
        <v>686</v>
      </c>
      <c r="E272" s="2" t="s">
        <v>693</v>
      </c>
      <c r="F272" s="2" t="s">
        <v>694</v>
      </c>
      <c r="G272" s="2" t="s">
        <v>695</v>
      </c>
      <c r="H272" s="2" t="s">
        <v>30</v>
      </c>
      <c r="I272" s="2" t="s">
        <v>40</v>
      </c>
      <c r="J272" s="2" t="s">
        <v>646</v>
      </c>
      <c r="K272" s="2" t="s">
        <v>33</v>
      </c>
      <c r="L272" s="2" t="s">
        <v>34</v>
      </c>
      <c r="M272" s="3">
        <v>507069.55</v>
      </c>
      <c r="N272" s="3"/>
      <c r="O272" s="3">
        <v>1044493.97</v>
      </c>
      <c r="P272" s="3">
        <v>61776</v>
      </c>
      <c r="Q272" s="3">
        <v>50956</v>
      </c>
      <c r="R272" s="3">
        <v>50342</v>
      </c>
      <c r="S272" s="3">
        <v>25372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1740009.52</v>
      </c>
    </row>
    <row r="273" spans="1:27" x14ac:dyDescent="0.25">
      <c r="A273" s="2" t="s">
        <v>684</v>
      </c>
      <c r="B273" s="90" t="s">
        <v>1227</v>
      </c>
      <c r="C273" s="2" t="s">
        <v>698</v>
      </c>
      <c r="D273" s="2" t="s">
        <v>699</v>
      </c>
      <c r="E273" s="2" t="s">
        <v>700</v>
      </c>
      <c r="F273" s="2" t="s">
        <v>701</v>
      </c>
      <c r="G273" s="2" t="s">
        <v>702</v>
      </c>
      <c r="H273" s="2" t="s">
        <v>30</v>
      </c>
      <c r="I273" s="2" t="s">
        <v>433</v>
      </c>
      <c r="J273" s="2" t="s">
        <v>434</v>
      </c>
      <c r="K273" s="2" t="s">
        <v>33</v>
      </c>
      <c r="L273" s="2" t="s">
        <v>34</v>
      </c>
      <c r="M273" s="3">
        <v>903023.93</v>
      </c>
      <c r="N273" s="3"/>
      <c r="O273" s="3">
        <v>1137735.6399999999</v>
      </c>
      <c r="P273" s="3">
        <v>5006111</v>
      </c>
      <c r="Q273" s="3">
        <v>811839</v>
      </c>
      <c r="R273" s="3">
        <v>86750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7945459.5700000003</v>
      </c>
    </row>
    <row r="274" spans="1:27" ht="20.399999999999999" x14ac:dyDescent="0.25">
      <c r="A274" s="2" t="s">
        <v>684</v>
      </c>
      <c r="B274" s="90" t="s">
        <v>1227</v>
      </c>
      <c r="C274" s="2" t="s">
        <v>1059</v>
      </c>
      <c r="D274" s="2" t="s">
        <v>1060</v>
      </c>
      <c r="E274" s="2" t="s">
        <v>1064</v>
      </c>
      <c r="F274" s="2" t="s">
        <v>1065</v>
      </c>
      <c r="G274" s="2" t="s">
        <v>1064</v>
      </c>
      <c r="H274" s="2" t="s">
        <v>30</v>
      </c>
      <c r="I274" s="2" t="s">
        <v>444</v>
      </c>
      <c r="J274" s="2" t="s">
        <v>425</v>
      </c>
      <c r="K274" s="2" t="s">
        <v>49</v>
      </c>
      <c r="L274" s="2" t="s">
        <v>42</v>
      </c>
      <c r="M274" s="3">
        <v>0</v>
      </c>
      <c r="N274" s="3"/>
      <c r="O274" s="3">
        <v>0</v>
      </c>
      <c r="P274" s="3">
        <v>786750</v>
      </c>
      <c r="Q274" s="3">
        <v>69750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856500</v>
      </c>
    </row>
    <row r="275" spans="1:27" ht="20.399999999999999" x14ac:dyDescent="0.25">
      <c r="A275" s="2" t="s">
        <v>684</v>
      </c>
      <c r="B275" s="90" t="s">
        <v>1227</v>
      </c>
      <c r="C275" s="2" t="s">
        <v>1191</v>
      </c>
      <c r="D275" s="2" t="s">
        <v>1192</v>
      </c>
      <c r="E275" s="2" t="s">
        <v>1196</v>
      </c>
      <c r="F275" s="2" t="s">
        <v>1197</v>
      </c>
      <c r="G275" s="2" t="s">
        <v>1198</v>
      </c>
      <c r="H275" s="2" t="s">
        <v>30</v>
      </c>
      <c r="I275" s="2" t="s">
        <v>433</v>
      </c>
      <c r="J275" s="2" t="s">
        <v>434</v>
      </c>
      <c r="K275" s="2" t="s">
        <v>33</v>
      </c>
      <c r="L275" s="2" t="s">
        <v>34</v>
      </c>
      <c r="M275" s="3">
        <v>4257133.87</v>
      </c>
      <c r="N275" s="3"/>
      <c r="O275" s="3">
        <v>2021710.79</v>
      </c>
      <c r="P275" s="3">
        <v>6514323</v>
      </c>
      <c r="Q275" s="3">
        <v>1451391</v>
      </c>
      <c r="R275" s="3">
        <v>169148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14413706.66</v>
      </c>
    </row>
    <row r="276" spans="1:27" ht="20.399999999999999" x14ac:dyDescent="0.25">
      <c r="A276" s="2" t="s">
        <v>684</v>
      </c>
      <c r="B276" s="90" t="s">
        <v>1227</v>
      </c>
      <c r="C276" s="2" t="s">
        <v>1191</v>
      </c>
      <c r="D276" s="2" t="s">
        <v>1192</v>
      </c>
      <c r="E276" s="2" t="s">
        <v>1193</v>
      </c>
      <c r="F276" s="2" t="s">
        <v>1194</v>
      </c>
      <c r="G276" s="2" t="s">
        <v>1195</v>
      </c>
      <c r="H276" s="2" t="s">
        <v>30</v>
      </c>
      <c r="I276" s="2" t="s">
        <v>433</v>
      </c>
      <c r="J276" s="2" t="s">
        <v>434</v>
      </c>
      <c r="K276" s="2" t="s">
        <v>33</v>
      </c>
      <c r="L276" s="2" t="s">
        <v>34</v>
      </c>
      <c r="M276" s="3">
        <v>1264765</v>
      </c>
      <c r="N276" s="3"/>
      <c r="O276" s="3">
        <v>88196.61</v>
      </c>
      <c r="P276" s="3">
        <v>1165130</v>
      </c>
      <c r="Q276" s="3">
        <v>31982</v>
      </c>
      <c r="R276" s="3">
        <v>23506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2573579.61</v>
      </c>
    </row>
    <row r="277" spans="1:27" ht="20.399999999999999" x14ac:dyDescent="0.25">
      <c r="A277" s="2" t="s">
        <v>684</v>
      </c>
      <c r="B277" s="90" t="s">
        <v>1227</v>
      </c>
      <c r="C277" s="2" t="s">
        <v>1191</v>
      </c>
      <c r="D277" s="2" t="s">
        <v>1192</v>
      </c>
      <c r="E277" s="2" t="s">
        <v>1199</v>
      </c>
      <c r="F277" s="2" t="s">
        <v>1200</v>
      </c>
      <c r="G277" s="2" t="s">
        <v>1201</v>
      </c>
      <c r="H277" s="2" t="s">
        <v>30</v>
      </c>
      <c r="I277" s="2" t="s">
        <v>433</v>
      </c>
      <c r="J277" s="2" t="s">
        <v>434</v>
      </c>
      <c r="K277" s="2" t="s">
        <v>33</v>
      </c>
      <c r="L277" s="2" t="s">
        <v>34</v>
      </c>
      <c r="M277" s="3">
        <v>114676551.37</v>
      </c>
      <c r="N277" s="3"/>
      <c r="O277" s="3">
        <v>34323090.130000003</v>
      </c>
      <c r="P277" s="3">
        <v>15440337</v>
      </c>
      <c r="Q277" s="3">
        <v>3820050</v>
      </c>
      <c r="R277" s="3">
        <v>989442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169249470.5</v>
      </c>
    </row>
    <row r="278" spans="1:27" s="6" customForma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3">
        <f>SUM(M2:M279)</f>
        <v>283633385.10000002</v>
      </c>
      <c r="N280" s="3"/>
      <c r="O280" s="3">
        <f>SUM(O2:O279)</f>
        <v>376784582.22000009</v>
      </c>
      <c r="P280" s="3">
        <f>SUM(P2:P279)</f>
        <v>246367268</v>
      </c>
      <c r="Q280" s="3">
        <f>SUM(Q2:Q279)</f>
        <v>239697175</v>
      </c>
      <c r="R280" s="3">
        <f>SUM(R2:R279)</f>
        <v>368925480</v>
      </c>
      <c r="S280" s="3">
        <f>SUM(S2:S279)</f>
        <v>279386706</v>
      </c>
      <c r="T280" s="3">
        <f>SUM(T2:T279)</f>
        <v>220204368</v>
      </c>
      <c r="U280" s="3">
        <f>SUM(U2:U279)</f>
        <v>221032860</v>
      </c>
      <c r="V280" s="3"/>
      <c r="W280" s="3"/>
      <c r="X280" s="3"/>
      <c r="Y280" s="3"/>
      <c r="Z280" s="3"/>
      <c r="AA280" s="3"/>
    </row>
    <row r="281" spans="1:2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s="9" customForma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20.399999999999999" x14ac:dyDescent="0.25">
      <c r="A285" s="2" t="s">
        <v>50</v>
      </c>
      <c r="B285" s="90" t="s">
        <v>1234</v>
      </c>
      <c r="C285" s="2" t="s">
        <v>51</v>
      </c>
      <c r="D285" s="2" t="s">
        <v>52</v>
      </c>
      <c r="E285" s="2" t="s">
        <v>56</v>
      </c>
      <c r="F285" s="2" t="s">
        <v>57</v>
      </c>
      <c r="G285" s="2" t="s">
        <v>58</v>
      </c>
      <c r="H285" s="2" t="s">
        <v>59</v>
      </c>
      <c r="I285" s="2" t="s">
        <v>55</v>
      </c>
      <c r="J285" s="2" t="s">
        <v>32</v>
      </c>
      <c r="K285" s="2" t="s">
        <v>49</v>
      </c>
      <c r="L285" s="2" t="s">
        <v>34</v>
      </c>
      <c r="M285" s="3">
        <v>997494.97</v>
      </c>
      <c r="N285" s="3"/>
      <c r="O285" s="3">
        <v>1941596.62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2939091.59</v>
      </c>
    </row>
    <row r="286" spans="1:27" ht="20.399999999999999" x14ac:dyDescent="0.25">
      <c r="A286" s="2" t="s">
        <v>50</v>
      </c>
      <c r="B286" s="90" t="s">
        <v>1234</v>
      </c>
      <c r="C286" s="2" t="s">
        <v>605</v>
      </c>
      <c r="D286" s="2" t="s">
        <v>606</v>
      </c>
      <c r="E286" s="2" t="s">
        <v>607</v>
      </c>
      <c r="F286" s="2" t="s">
        <v>608</v>
      </c>
      <c r="G286" s="2" t="s">
        <v>609</v>
      </c>
      <c r="H286" s="2" t="s">
        <v>59</v>
      </c>
      <c r="I286" s="2" t="s">
        <v>55</v>
      </c>
      <c r="J286" s="2" t="s">
        <v>32</v>
      </c>
      <c r="K286" s="2" t="s">
        <v>33</v>
      </c>
      <c r="L286" s="2" t="s">
        <v>34</v>
      </c>
      <c r="M286" s="3">
        <v>4147242.81</v>
      </c>
      <c r="N286" s="3"/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4147242.81</v>
      </c>
    </row>
    <row r="287" spans="1:27" ht="20.399999999999999" x14ac:dyDescent="0.25">
      <c r="A287" s="2" t="s">
        <v>50</v>
      </c>
      <c r="B287" s="90" t="s">
        <v>1234</v>
      </c>
      <c r="C287" s="2" t="s">
        <v>605</v>
      </c>
      <c r="D287" s="2" t="s">
        <v>606</v>
      </c>
      <c r="E287" s="2" t="s">
        <v>610</v>
      </c>
      <c r="F287" s="2" t="s">
        <v>611</v>
      </c>
      <c r="G287" s="2" t="s">
        <v>612</v>
      </c>
      <c r="H287" s="2" t="s">
        <v>59</v>
      </c>
      <c r="I287" s="2" t="s">
        <v>55</v>
      </c>
      <c r="J287" s="2" t="s">
        <v>32</v>
      </c>
      <c r="K287" s="2" t="s">
        <v>33</v>
      </c>
      <c r="L287" s="2" t="s">
        <v>34</v>
      </c>
      <c r="M287" s="3">
        <v>603513.73</v>
      </c>
      <c r="N287" s="3"/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603513.73</v>
      </c>
    </row>
    <row r="288" spans="1:27" ht="20.399999999999999" x14ac:dyDescent="0.25">
      <c r="A288" s="2" t="s">
        <v>50</v>
      </c>
      <c r="B288" s="90" t="s">
        <v>1234</v>
      </c>
      <c r="C288" s="2" t="s">
        <v>605</v>
      </c>
      <c r="D288" s="2" t="s">
        <v>606</v>
      </c>
      <c r="E288" s="2" t="s">
        <v>613</v>
      </c>
      <c r="F288" s="2" t="s">
        <v>614</v>
      </c>
      <c r="G288" s="2" t="s">
        <v>615</v>
      </c>
      <c r="H288" s="2" t="s">
        <v>59</v>
      </c>
      <c r="I288" s="2" t="s">
        <v>55</v>
      </c>
      <c r="J288" s="2" t="s">
        <v>32</v>
      </c>
      <c r="K288" s="2" t="s">
        <v>33</v>
      </c>
      <c r="L288" s="2" t="s">
        <v>34</v>
      </c>
      <c r="M288" s="3">
        <v>440019.43</v>
      </c>
      <c r="N288" s="3"/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440019.43</v>
      </c>
    </row>
    <row r="289" spans="1:27" ht="20.399999999999999" x14ac:dyDescent="0.25">
      <c r="A289" s="2" t="s">
        <v>50</v>
      </c>
      <c r="B289" s="90" t="s">
        <v>1234</v>
      </c>
      <c r="C289" s="2" t="s">
        <v>712</v>
      </c>
      <c r="D289" s="2" t="s">
        <v>713</v>
      </c>
      <c r="E289" s="2" t="s">
        <v>718</v>
      </c>
      <c r="F289" s="2" t="s">
        <v>719</v>
      </c>
      <c r="G289" s="2" t="s">
        <v>720</v>
      </c>
      <c r="H289" s="2" t="s">
        <v>59</v>
      </c>
      <c r="I289" s="2" t="s">
        <v>48</v>
      </c>
      <c r="J289" s="2" t="s">
        <v>717</v>
      </c>
      <c r="K289" s="2" t="s">
        <v>49</v>
      </c>
      <c r="L289" s="2" t="s">
        <v>34</v>
      </c>
      <c r="M289" s="3">
        <v>410448.81</v>
      </c>
      <c r="N289" s="3"/>
      <c r="O289" s="3">
        <v>61105</v>
      </c>
      <c r="P289" s="3">
        <v>122701</v>
      </c>
      <c r="Q289" s="3">
        <v>9855</v>
      </c>
      <c r="R289" s="3">
        <v>1791456</v>
      </c>
      <c r="S289" s="3">
        <v>778545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3174110.81</v>
      </c>
    </row>
    <row r="290" spans="1:27" ht="20.399999999999999" x14ac:dyDescent="0.25">
      <c r="A290" s="2" t="s">
        <v>50</v>
      </c>
      <c r="B290" s="90" t="s">
        <v>1234</v>
      </c>
      <c r="C290" s="2" t="s">
        <v>712</v>
      </c>
      <c r="D290" s="2" t="s">
        <v>713</v>
      </c>
      <c r="E290" s="2" t="s">
        <v>721</v>
      </c>
      <c r="F290" s="2" t="s">
        <v>722</v>
      </c>
      <c r="G290" s="2" t="s">
        <v>723</v>
      </c>
      <c r="H290" s="2" t="s">
        <v>59</v>
      </c>
      <c r="I290" s="2" t="s">
        <v>48</v>
      </c>
      <c r="J290" s="2" t="s">
        <v>717</v>
      </c>
      <c r="K290" s="2" t="s">
        <v>49</v>
      </c>
      <c r="L290" s="2" t="s">
        <v>34</v>
      </c>
      <c r="M290" s="3">
        <v>158367.26999999999</v>
      </c>
      <c r="N290" s="3"/>
      <c r="O290" s="3">
        <v>5677.75</v>
      </c>
      <c r="P290" s="3">
        <v>0</v>
      </c>
      <c r="Q290" s="3">
        <v>0</v>
      </c>
      <c r="R290" s="3">
        <v>129337</v>
      </c>
      <c r="S290" s="3">
        <v>389633</v>
      </c>
      <c r="T290" s="3">
        <v>304115</v>
      </c>
      <c r="U290" s="3">
        <v>2239670</v>
      </c>
      <c r="V290" s="3">
        <v>8150</v>
      </c>
      <c r="W290" s="3">
        <v>0</v>
      </c>
      <c r="X290" s="3">
        <v>0</v>
      </c>
      <c r="Y290" s="3">
        <v>0</v>
      </c>
      <c r="Z290" s="3">
        <v>0</v>
      </c>
      <c r="AA290" s="3">
        <v>3234950.02</v>
      </c>
    </row>
    <row r="291" spans="1:27" ht="20.399999999999999" x14ac:dyDescent="0.25">
      <c r="A291" s="2" t="s">
        <v>50</v>
      </c>
      <c r="B291" s="90" t="s">
        <v>1234</v>
      </c>
      <c r="C291" s="2" t="s">
        <v>712</v>
      </c>
      <c r="D291" s="2" t="s">
        <v>713</v>
      </c>
      <c r="E291" s="2" t="s">
        <v>724</v>
      </c>
      <c r="F291" s="2" t="s">
        <v>725</v>
      </c>
      <c r="G291" s="2" t="s">
        <v>726</v>
      </c>
      <c r="H291" s="2" t="s">
        <v>59</v>
      </c>
      <c r="I291" s="2" t="s">
        <v>48</v>
      </c>
      <c r="J291" s="2" t="s">
        <v>717</v>
      </c>
      <c r="K291" s="2" t="s">
        <v>49</v>
      </c>
      <c r="L291" s="2" t="s">
        <v>34</v>
      </c>
      <c r="M291" s="3">
        <v>102006.32</v>
      </c>
      <c r="N291" s="3"/>
      <c r="O291" s="3">
        <v>8185.31</v>
      </c>
      <c r="P291" s="3">
        <v>0</v>
      </c>
      <c r="Q291" s="3">
        <v>0</v>
      </c>
      <c r="R291" s="3">
        <v>194323</v>
      </c>
      <c r="S291" s="3">
        <v>395445</v>
      </c>
      <c r="T291" s="3">
        <v>304115</v>
      </c>
      <c r="U291" s="3">
        <v>2240561</v>
      </c>
      <c r="V291" s="3">
        <v>7258</v>
      </c>
      <c r="W291" s="3">
        <v>0</v>
      </c>
      <c r="X291" s="3">
        <v>0</v>
      </c>
      <c r="Y291" s="3">
        <v>0</v>
      </c>
      <c r="Z291" s="3">
        <v>0</v>
      </c>
      <c r="AA291" s="3">
        <v>3251893.63</v>
      </c>
    </row>
    <row r="292" spans="1:27" ht="20.399999999999999" x14ac:dyDescent="0.25">
      <c r="A292" s="2" t="s">
        <v>50</v>
      </c>
      <c r="B292" s="90" t="s">
        <v>1234</v>
      </c>
      <c r="C292" s="2" t="s">
        <v>712</v>
      </c>
      <c r="D292" s="2" t="s">
        <v>713</v>
      </c>
      <c r="E292" s="2" t="s">
        <v>727</v>
      </c>
      <c r="F292" s="2" t="s">
        <v>728</v>
      </c>
      <c r="G292" s="2" t="s">
        <v>729</v>
      </c>
      <c r="H292" s="2" t="s">
        <v>59</v>
      </c>
      <c r="I292" s="2" t="s">
        <v>139</v>
      </c>
      <c r="J292" s="2" t="s">
        <v>717</v>
      </c>
      <c r="K292" s="2" t="s">
        <v>33</v>
      </c>
      <c r="L292" s="2" t="s">
        <v>34</v>
      </c>
      <c r="M292" s="3">
        <v>450688.46</v>
      </c>
      <c r="N292" s="3"/>
      <c r="O292" s="3">
        <v>14292</v>
      </c>
      <c r="P292" s="3">
        <v>14061</v>
      </c>
      <c r="Q292" s="3">
        <v>0</v>
      </c>
      <c r="R292" s="3">
        <v>2399999</v>
      </c>
      <c r="S292" s="3">
        <v>12136590</v>
      </c>
      <c r="T292" s="3">
        <v>158409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15174039.460000001</v>
      </c>
    </row>
    <row r="293" spans="1:27" ht="20.399999999999999" x14ac:dyDescent="0.25">
      <c r="A293" s="2" t="s">
        <v>50</v>
      </c>
      <c r="B293" s="90" t="s">
        <v>1234</v>
      </c>
      <c r="C293" s="2" t="s">
        <v>712</v>
      </c>
      <c r="D293" s="2" t="s">
        <v>713</v>
      </c>
      <c r="E293" s="2" t="s">
        <v>736</v>
      </c>
      <c r="F293" s="2" t="s">
        <v>737</v>
      </c>
      <c r="G293" s="2" t="s">
        <v>738</v>
      </c>
      <c r="H293" s="2" t="s">
        <v>59</v>
      </c>
      <c r="I293" s="2" t="s">
        <v>48</v>
      </c>
      <c r="J293" s="2" t="s">
        <v>717</v>
      </c>
      <c r="K293" s="2" t="s">
        <v>49</v>
      </c>
      <c r="L293" s="2" t="s">
        <v>42</v>
      </c>
      <c r="M293" s="3">
        <v>740207.61</v>
      </c>
      <c r="N293" s="3"/>
      <c r="O293" s="3">
        <v>2877198.43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3617406.04</v>
      </c>
    </row>
    <row r="294" spans="1:27" ht="20.399999999999999" x14ac:dyDescent="0.25">
      <c r="A294" s="2" t="s">
        <v>50</v>
      </c>
      <c r="B294" s="90" t="s">
        <v>1234</v>
      </c>
      <c r="C294" s="2" t="s">
        <v>1207</v>
      </c>
      <c r="D294" s="2" t="s">
        <v>1208</v>
      </c>
      <c r="E294" s="2" t="s">
        <v>1209</v>
      </c>
      <c r="F294" s="2" t="s">
        <v>1208</v>
      </c>
      <c r="G294" s="2" t="s">
        <v>1210</v>
      </c>
      <c r="H294" s="2" t="s">
        <v>59</v>
      </c>
      <c r="I294" s="2" t="s">
        <v>40</v>
      </c>
      <c r="J294" s="2" t="s">
        <v>717</v>
      </c>
      <c r="K294" s="2" t="s">
        <v>33</v>
      </c>
      <c r="L294" s="2" t="s">
        <v>34</v>
      </c>
      <c r="M294" s="3">
        <v>14661780.060000001</v>
      </c>
      <c r="N294" s="3"/>
      <c r="O294" s="3">
        <v>2044556.92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16706336.98</v>
      </c>
    </row>
    <row r="295" spans="1:27" x14ac:dyDescent="0.25">
      <c r="A295" s="2" t="s">
        <v>64</v>
      </c>
      <c r="B295" s="2" t="s">
        <v>1217</v>
      </c>
      <c r="C295" s="2" t="s">
        <v>65</v>
      </c>
      <c r="D295" s="2" t="s">
        <v>66</v>
      </c>
      <c r="E295" s="2" t="s">
        <v>67</v>
      </c>
      <c r="F295" s="2" t="s">
        <v>68</v>
      </c>
      <c r="G295" s="2" t="s">
        <v>69</v>
      </c>
      <c r="H295" s="2" t="s">
        <v>59</v>
      </c>
      <c r="I295" s="2" t="s">
        <v>48</v>
      </c>
      <c r="J295" s="2" t="s">
        <v>70</v>
      </c>
      <c r="K295" s="2" t="s">
        <v>49</v>
      </c>
      <c r="L295" s="2" t="s">
        <v>34</v>
      </c>
      <c r="M295" s="3">
        <v>820109.26</v>
      </c>
      <c r="N295" s="3"/>
      <c r="O295" s="3">
        <v>0</v>
      </c>
      <c r="P295" s="3">
        <v>0</v>
      </c>
      <c r="Q295" s="3">
        <v>0</v>
      </c>
      <c r="R295" s="3">
        <v>764717</v>
      </c>
      <c r="S295" s="3">
        <v>1170501</v>
      </c>
      <c r="T295" s="3">
        <v>3225120</v>
      </c>
      <c r="U295" s="3">
        <v>2828177</v>
      </c>
      <c r="V295" s="3">
        <v>25040299</v>
      </c>
      <c r="W295" s="3">
        <v>45326562</v>
      </c>
      <c r="X295" s="3">
        <v>269629</v>
      </c>
      <c r="Y295" s="3">
        <v>0</v>
      </c>
      <c r="Z295" s="3">
        <v>0</v>
      </c>
      <c r="AA295" s="3">
        <v>79445114.260000005</v>
      </c>
    </row>
    <row r="296" spans="1:27" x14ac:dyDescent="0.25">
      <c r="A296" s="2" t="s">
        <v>64</v>
      </c>
      <c r="B296" s="2" t="s">
        <v>1217</v>
      </c>
      <c r="C296" s="2" t="s">
        <v>65</v>
      </c>
      <c r="D296" s="2" t="s">
        <v>66</v>
      </c>
      <c r="E296" s="2" t="s">
        <v>71</v>
      </c>
      <c r="F296" s="2" t="s">
        <v>72</v>
      </c>
      <c r="G296" s="2" t="s">
        <v>73</v>
      </c>
      <c r="H296" s="2" t="s">
        <v>59</v>
      </c>
      <c r="I296" s="2" t="s">
        <v>48</v>
      </c>
      <c r="J296" s="2" t="s">
        <v>70</v>
      </c>
      <c r="K296" s="2" t="s">
        <v>49</v>
      </c>
      <c r="L296" s="2"/>
      <c r="M296" s="3">
        <v>8299819.1799999997</v>
      </c>
      <c r="N296" s="3"/>
      <c r="O296" s="3">
        <v>137566.46</v>
      </c>
      <c r="P296" s="3">
        <v>16039</v>
      </c>
      <c r="Q296" s="3">
        <v>7987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8461411.6400000006</v>
      </c>
    </row>
    <row r="297" spans="1:27" ht="20.399999999999999" x14ac:dyDescent="0.25">
      <c r="A297" s="2" t="s">
        <v>64</v>
      </c>
      <c r="B297" s="2" t="s">
        <v>1217</v>
      </c>
      <c r="C297" s="2" t="s">
        <v>125</v>
      </c>
      <c r="D297" s="2" t="s">
        <v>126</v>
      </c>
      <c r="E297" s="2" t="s">
        <v>127</v>
      </c>
      <c r="F297" s="2" t="s">
        <v>128</v>
      </c>
      <c r="G297" s="2" t="s">
        <v>129</v>
      </c>
      <c r="H297" s="2" t="s">
        <v>59</v>
      </c>
      <c r="I297" s="2" t="s">
        <v>106</v>
      </c>
      <c r="J297" s="2" t="s">
        <v>107</v>
      </c>
      <c r="K297" s="2" t="s">
        <v>49</v>
      </c>
      <c r="L297" s="2" t="s">
        <v>34</v>
      </c>
      <c r="M297" s="3">
        <v>385168.35</v>
      </c>
      <c r="N297" s="3"/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385168.35</v>
      </c>
    </row>
    <row r="298" spans="1:27" ht="20.399999999999999" x14ac:dyDescent="0.25">
      <c r="A298" s="2" t="s">
        <v>64</v>
      </c>
      <c r="B298" s="2" t="s">
        <v>1217</v>
      </c>
      <c r="C298" s="2" t="s">
        <v>165</v>
      </c>
      <c r="D298" s="2" t="s">
        <v>166</v>
      </c>
      <c r="E298" s="2" t="s">
        <v>173</v>
      </c>
      <c r="F298" s="2" t="s">
        <v>174</v>
      </c>
      <c r="G298" s="2" t="s">
        <v>175</v>
      </c>
      <c r="H298" s="2" t="s">
        <v>59</v>
      </c>
      <c r="I298" s="2" t="s">
        <v>48</v>
      </c>
      <c r="J298" s="2" t="s">
        <v>70</v>
      </c>
      <c r="K298" s="2" t="s">
        <v>49</v>
      </c>
      <c r="L298" s="2" t="s">
        <v>34</v>
      </c>
      <c r="M298" s="3">
        <v>57044.480000000003</v>
      </c>
      <c r="N298" s="3"/>
      <c r="O298" s="3">
        <v>2700.41</v>
      </c>
      <c r="P298" s="3">
        <v>0</v>
      </c>
      <c r="Q298" s="3">
        <v>0</v>
      </c>
      <c r="R298" s="3">
        <v>166347</v>
      </c>
      <c r="S298" s="3">
        <v>165984</v>
      </c>
      <c r="T298" s="3">
        <v>475770</v>
      </c>
      <c r="U298" s="3">
        <v>1788526</v>
      </c>
      <c r="V298" s="3">
        <v>54976</v>
      </c>
      <c r="W298" s="3">
        <v>0</v>
      </c>
      <c r="X298" s="3">
        <v>0</v>
      </c>
      <c r="Y298" s="3">
        <v>0</v>
      </c>
      <c r="Z298" s="3">
        <v>0</v>
      </c>
      <c r="AA298" s="3">
        <v>2711347.89</v>
      </c>
    </row>
    <row r="299" spans="1:27" ht="20.399999999999999" x14ac:dyDescent="0.25">
      <c r="A299" s="2" t="s">
        <v>64</v>
      </c>
      <c r="B299" s="2" t="s">
        <v>1217</v>
      </c>
      <c r="C299" s="2" t="s">
        <v>165</v>
      </c>
      <c r="D299" s="2" t="s">
        <v>166</v>
      </c>
      <c r="E299" s="2" t="s">
        <v>179</v>
      </c>
      <c r="F299" s="2" t="s">
        <v>180</v>
      </c>
      <c r="G299" s="2" t="s">
        <v>181</v>
      </c>
      <c r="H299" s="2" t="s">
        <v>59</v>
      </c>
      <c r="I299" s="2" t="s">
        <v>182</v>
      </c>
      <c r="J299" s="2" t="s">
        <v>107</v>
      </c>
      <c r="K299" s="2" t="s">
        <v>33</v>
      </c>
      <c r="L299" s="2" t="s">
        <v>34</v>
      </c>
      <c r="M299" s="3">
        <v>7081.08</v>
      </c>
      <c r="N299" s="3"/>
      <c r="O299" s="3">
        <v>900.15</v>
      </c>
      <c r="P299" s="3">
        <v>0</v>
      </c>
      <c r="Q299" s="3">
        <v>0</v>
      </c>
      <c r="R299" s="3">
        <v>215804</v>
      </c>
      <c r="S299" s="3">
        <v>201960</v>
      </c>
      <c r="T299" s="3">
        <v>654244</v>
      </c>
      <c r="U299" s="3">
        <v>849690</v>
      </c>
      <c r="V299" s="3">
        <v>3815190</v>
      </c>
      <c r="W299" s="3">
        <v>1275493</v>
      </c>
      <c r="X299" s="3">
        <v>11043</v>
      </c>
      <c r="Y299" s="3">
        <v>0</v>
      </c>
      <c r="Z299" s="3">
        <v>0</v>
      </c>
      <c r="AA299" s="3">
        <v>7031405.2300000004</v>
      </c>
    </row>
    <row r="300" spans="1:27" ht="20.399999999999999" x14ac:dyDescent="0.25">
      <c r="A300" s="2" t="s">
        <v>64</v>
      </c>
      <c r="B300" s="2" t="s">
        <v>1217</v>
      </c>
      <c r="C300" s="2" t="s">
        <v>165</v>
      </c>
      <c r="D300" s="2" t="s">
        <v>166</v>
      </c>
      <c r="E300" s="2" t="s">
        <v>211</v>
      </c>
      <c r="F300" s="2" t="s">
        <v>212</v>
      </c>
      <c r="G300" s="2" t="s">
        <v>211</v>
      </c>
      <c r="H300" s="2" t="s">
        <v>59</v>
      </c>
      <c r="I300" s="2" t="s">
        <v>40</v>
      </c>
      <c r="J300" s="2" t="s">
        <v>70</v>
      </c>
      <c r="K300" s="2" t="s">
        <v>33</v>
      </c>
      <c r="L300" s="2" t="s">
        <v>42</v>
      </c>
      <c r="M300" s="3">
        <v>0</v>
      </c>
      <c r="N300" s="3"/>
      <c r="O300" s="3">
        <v>0</v>
      </c>
      <c r="P300" s="3">
        <v>0</v>
      </c>
      <c r="Q300" s="3">
        <v>0</v>
      </c>
      <c r="R300" s="3">
        <v>104205</v>
      </c>
      <c r="S300" s="3">
        <v>352430</v>
      </c>
      <c r="T300" s="3">
        <v>1516221</v>
      </c>
      <c r="U300" s="3">
        <v>366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1973222</v>
      </c>
    </row>
    <row r="301" spans="1:27" ht="20.399999999999999" x14ac:dyDescent="0.25">
      <c r="A301" s="2" t="s">
        <v>435</v>
      </c>
      <c r="B301" s="2" t="s">
        <v>1215</v>
      </c>
      <c r="C301" s="2" t="s">
        <v>436</v>
      </c>
      <c r="D301" s="2" t="s">
        <v>437</v>
      </c>
      <c r="E301" s="2" t="s">
        <v>445</v>
      </c>
      <c r="F301" s="2" t="s">
        <v>446</v>
      </c>
      <c r="G301" s="2" t="s">
        <v>447</v>
      </c>
      <c r="H301" s="2" t="s">
        <v>59</v>
      </c>
      <c r="I301" s="2" t="s">
        <v>40</v>
      </c>
      <c r="J301" s="2" t="s">
        <v>41</v>
      </c>
      <c r="K301" s="2" t="s">
        <v>33</v>
      </c>
      <c r="L301" s="2" t="s">
        <v>34</v>
      </c>
      <c r="M301" s="3">
        <v>1075706.8799999999</v>
      </c>
      <c r="N301" s="3"/>
      <c r="O301" s="3">
        <v>0</v>
      </c>
      <c r="P301" s="3">
        <v>420000</v>
      </c>
      <c r="Q301" s="3">
        <v>617572</v>
      </c>
      <c r="R301" s="3">
        <v>2067428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4180706.88</v>
      </c>
    </row>
    <row r="302" spans="1:27" ht="20.399999999999999" x14ac:dyDescent="0.25">
      <c r="A302" s="2" t="s">
        <v>435</v>
      </c>
      <c r="B302" s="2" t="s">
        <v>1215</v>
      </c>
      <c r="C302" s="2" t="s">
        <v>436</v>
      </c>
      <c r="D302" s="2" t="s">
        <v>437</v>
      </c>
      <c r="E302" s="2" t="s">
        <v>454</v>
      </c>
      <c r="F302" s="2" t="s">
        <v>455</v>
      </c>
      <c r="G302" s="2" t="s">
        <v>456</v>
      </c>
      <c r="H302" s="2" t="s">
        <v>59</v>
      </c>
      <c r="I302" s="2" t="s">
        <v>48</v>
      </c>
      <c r="J302" s="2" t="s">
        <v>41</v>
      </c>
      <c r="K302" s="2" t="s">
        <v>49</v>
      </c>
      <c r="L302" s="2" t="s">
        <v>34</v>
      </c>
      <c r="M302" s="3">
        <v>252364.82</v>
      </c>
      <c r="N302" s="3"/>
      <c r="O302" s="3">
        <v>0</v>
      </c>
      <c r="P302" s="3">
        <v>0</v>
      </c>
      <c r="Q302" s="3">
        <v>0</v>
      </c>
      <c r="R302" s="3">
        <v>10881</v>
      </c>
      <c r="S302" s="3">
        <v>378863</v>
      </c>
      <c r="T302" s="3">
        <v>1081270</v>
      </c>
      <c r="U302" s="3">
        <v>1750159</v>
      </c>
      <c r="V302" s="3">
        <v>8932942</v>
      </c>
      <c r="W302" s="3">
        <v>2381</v>
      </c>
      <c r="X302" s="3">
        <v>0</v>
      </c>
      <c r="Y302" s="3">
        <v>0</v>
      </c>
      <c r="Z302" s="3">
        <v>0</v>
      </c>
      <c r="AA302" s="3">
        <v>12408860.82</v>
      </c>
    </row>
    <row r="303" spans="1:27" ht="20.399999999999999" x14ac:dyDescent="0.25">
      <c r="A303" s="2" t="s">
        <v>435</v>
      </c>
      <c r="B303" s="2" t="s">
        <v>1215</v>
      </c>
      <c r="C303" s="2" t="s">
        <v>436</v>
      </c>
      <c r="D303" s="2" t="s">
        <v>437</v>
      </c>
      <c r="E303" s="2" t="s">
        <v>457</v>
      </c>
      <c r="F303" s="2" t="s">
        <v>458</v>
      </c>
      <c r="G303" s="2" t="s">
        <v>447</v>
      </c>
      <c r="H303" s="2" t="s">
        <v>59</v>
      </c>
      <c r="I303" s="2" t="s">
        <v>40</v>
      </c>
      <c r="J303" s="2" t="s">
        <v>41</v>
      </c>
      <c r="K303" s="2" t="s">
        <v>33</v>
      </c>
      <c r="L303" s="2" t="s">
        <v>34</v>
      </c>
      <c r="M303" s="3">
        <v>1075706.8799999999</v>
      </c>
      <c r="N303" s="3"/>
      <c r="O303" s="3">
        <v>0</v>
      </c>
      <c r="P303" s="3">
        <v>420000</v>
      </c>
      <c r="Q303" s="3">
        <v>617572</v>
      </c>
      <c r="R303" s="3">
        <v>2067428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4180706.88</v>
      </c>
    </row>
    <row r="304" spans="1:27" ht="30.6" x14ac:dyDescent="0.25">
      <c r="A304" s="2" t="s">
        <v>435</v>
      </c>
      <c r="B304" s="2" t="s">
        <v>1215</v>
      </c>
      <c r="C304" s="2" t="s">
        <v>459</v>
      </c>
      <c r="D304" s="2" t="s">
        <v>460</v>
      </c>
      <c r="E304" s="2" t="s">
        <v>479</v>
      </c>
      <c r="F304" s="2" t="s">
        <v>480</v>
      </c>
      <c r="G304" s="2" t="s">
        <v>481</v>
      </c>
      <c r="H304" s="2" t="s">
        <v>59</v>
      </c>
      <c r="I304" s="2" t="s">
        <v>139</v>
      </c>
      <c r="J304" s="2" t="s">
        <v>41</v>
      </c>
      <c r="K304" s="2" t="s">
        <v>33</v>
      </c>
      <c r="L304" s="2" t="s">
        <v>34</v>
      </c>
      <c r="M304" s="3">
        <v>666714.34</v>
      </c>
      <c r="N304" s="3"/>
      <c r="O304" s="3">
        <v>22111</v>
      </c>
      <c r="P304" s="3">
        <v>3566</v>
      </c>
      <c r="Q304" s="3">
        <v>0</v>
      </c>
      <c r="R304" s="3">
        <v>4177359</v>
      </c>
      <c r="S304" s="3">
        <v>20513169</v>
      </c>
      <c r="T304" s="3">
        <v>14609473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39992392.340000004</v>
      </c>
    </row>
    <row r="305" spans="1:27" ht="30.6" x14ac:dyDescent="0.25">
      <c r="A305" s="2" t="s">
        <v>435</v>
      </c>
      <c r="B305" s="2" t="s">
        <v>1215</v>
      </c>
      <c r="C305" s="2" t="s">
        <v>459</v>
      </c>
      <c r="D305" s="2" t="s">
        <v>460</v>
      </c>
      <c r="E305" s="2" t="s">
        <v>502</v>
      </c>
      <c r="F305" s="2" t="s">
        <v>503</v>
      </c>
      <c r="G305" s="2" t="s">
        <v>504</v>
      </c>
      <c r="H305" s="2" t="s">
        <v>59</v>
      </c>
      <c r="I305" s="2" t="s">
        <v>48</v>
      </c>
      <c r="J305" s="2" t="s">
        <v>41</v>
      </c>
      <c r="K305" s="2" t="s">
        <v>49</v>
      </c>
      <c r="L305" s="2" t="s">
        <v>34</v>
      </c>
      <c r="M305" s="3">
        <v>321549.25</v>
      </c>
      <c r="N305" s="3"/>
      <c r="O305" s="3">
        <v>121926.01</v>
      </c>
      <c r="P305" s="3">
        <v>0</v>
      </c>
      <c r="Q305" s="3">
        <v>0</v>
      </c>
      <c r="R305" s="3">
        <v>0</v>
      </c>
      <c r="S305" s="3">
        <v>600762</v>
      </c>
      <c r="T305" s="3">
        <v>4608480</v>
      </c>
      <c r="U305" s="3">
        <v>1700759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7353476.2599999998</v>
      </c>
    </row>
    <row r="306" spans="1:27" ht="30.6" x14ac:dyDescent="0.25">
      <c r="A306" s="2" t="s">
        <v>435</v>
      </c>
      <c r="B306" s="2" t="s">
        <v>1215</v>
      </c>
      <c r="C306" s="2" t="s">
        <v>511</v>
      </c>
      <c r="D306" s="2" t="s">
        <v>512</v>
      </c>
      <c r="E306" s="2" t="s">
        <v>519</v>
      </c>
      <c r="F306" s="2" t="s">
        <v>520</v>
      </c>
      <c r="G306" s="2" t="s">
        <v>521</v>
      </c>
      <c r="H306" s="2" t="s">
        <v>59</v>
      </c>
      <c r="I306" s="2" t="s">
        <v>48</v>
      </c>
      <c r="J306" s="2" t="s">
        <v>41</v>
      </c>
      <c r="K306" s="2" t="s">
        <v>49</v>
      </c>
      <c r="L306" s="2" t="s">
        <v>34</v>
      </c>
      <c r="M306" s="3">
        <v>44529.77</v>
      </c>
      <c r="N306" s="3"/>
      <c r="O306" s="3">
        <v>0</v>
      </c>
      <c r="P306" s="3">
        <v>183168</v>
      </c>
      <c r="Q306" s="3">
        <v>685742</v>
      </c>
      <c r="R306" s="3">
        <v>121087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1034526.77</v>
      </c>
    </row>
    <row r="307" spans="1:27" ht="30.6" x14ac:dyDescent="0.25">
      <c r="A307" s="2" t="s">
        <v>435</v>
      </c>
      <c r="B307" s="2" t="s">
        <v>1215</v>
      </c>
      <c r="C307" s="2" t="s">
        <v>511</v>
      </c>
      <c r="D307" s="2" t="s">
        <v>512</v>
      </c>
      <c r="E307" s="2" t="s">
        <v>525</v>
      </c>
      <c r="F307" s="2" t="s">
        <v>526</v>
      </c>
      <c r="G307" s="2" t="s">
        <v>527</v>
      </c>
      <c r="H307" s="2" t="s">
        <v>59</v>
      </c>
      <c r="I307" s="2" t="s">
        <v>55</v>
      </c>
      <c r="J307" s="2" t="s">
        <v>32</v>
      </c>
      <c r="K307" s="2" t="s">
        <v>33</v>
      </c>
      <c r="L307" s="2" t="s">
        <v>34</v>
      </c>
      <c r="M307" s="3">
        <v>34655.75</v>
      </c>
      <c r="N307" s="3"/>
      <c r="O307" s="3">
        <v>7952.65</v>
      </c>
      <c r="P307" s="3">
        <v>0</v>
      </c>
      <c r="Q307" s="3">
        <v>0</v>
      </c>
      <c r="R307" s="3">
        <v>0</v>
      </c>
      <c r="S307" s="3">
        <v>0</v>
      </c>
      <c r="T307" s="3">
        <v>446384</v>
      </c>
      <c r="U307" s="3">
        <v>450000</v>
      </c>
      <c r="V307" s="3">
        <v>166377</v>
      </c>
      <c r="W307" s="3">
        <v>267481</v>
      </c>
      <c r="X307" s="3">
        <v>29758</v>
      </c>
      <c r="Y307" s="3">
        <v>0</v>
      </c>
      <c r="Z307" s="3">
        <v>0</v>
      </c>
      <c r="AA307" s="3">
        <v>1402608.4</v>
      </c>
    </row>
    <row r="308" spans="1:27" ht="30.6" x14ac:dyDescent="0.25">
      <c r="A308" s="2" t="s">
        <v>435</v>
      </c>
      <c r="B308" s="2" t="s">
        <v>1215</v>
      </c>
      <c r="C308" s="2" t="s">
        <v>511</v>
      </c>
      <c r="D308" s="2" t="s">
        <v>512</v>
      </c>
      <c r="E308" s="2" t="s">
        <v>531</v>
      </c>
      <c r="F308" s="2" t="s">
        <v>532</v>
      </c>
      <c r="G308" s="2" t="s">
        <v>533</v>
      </c>
      <c r="H308" s="2" t="s">
        <v>59</v>
      </c>
      <c r="I308" s="2" t="s">
        <v>48</v>
      </c>
      <c r="J308" s="2" t="s">
        <v>41</v>
      </c>
      <c r="K308" s="2" t="s">
        <v>49</v>
      </c>
      <c r="L308" s="2" t="s">
        <v>34</v>
      </c>
      <c r="M308" s="3">
        <v>917489.98</v>
      </c>
      <c r="N308" s="3"/>
      <c r="O308" s="3">
        <v>711231.86</v>
      </c>
      <c r="P308" s="3">
        <v>1142163</v>
      </c>
      <c r="Q308" s="3">
        <v>1050385</v>
      </c>
      <c r="R308" s="3">
        <v>7110103</v>
      </c>
      <c r="S308" s="3">
        <v>35967304</v>
      </c>
      <c r="T308" s="3">
        <v>46529162</v>
      </c>
      <c r="U308" s="3">
        <v>30797076</v>
      </c>
      <c r="V308" s="3">
        <v>1946808</v>
      </c>
      <c r="W308" s="3">
        <v>0</v>
      </c>
      <c r="X308" s="3">
        <v>0</v>
      </c>
      <c r="Y308" s="3">
        <v>0</v>
      </c>
      <c r="Z308" s="3">
        <v>0</v>
      </c>
      <c r="AA308" s="3">
        <v>126171722.84</v>
      </c>
    </row>
    <row r="309" spans="1:27" ht="30.6" x14ac:dyDescent="0.25">
      <c r="A309" s="2" t="s">
        <v>435</v>
      </c>
      <c r="B309" s="2" t="s">
        <v>1215</v>
      </c>
      <c r="C309" s="2" t="s">
        <v>511</v>
      </c>
      <c r="D309" s="2" t="s">
        <v>512</v>
      </c>
      <c r="E309" s="2" t="s">
        <v>534</v>
      </c>
      <c r="F309" s="2" t="s">
        <v>535</v>
      </c>
      <c r="G309" s="2" t="s">
        <v>536</v>
      </c>
      <c r="H309" s="2" t="s">
        <v>59</v>
      </c>
      <c r="I309" s="2" t="s">
        <v>40</v>
      </c>
      <c r="J309" s="2" t="s">
        <v>41</v>
      </c>
      <c r="K309" s="2" t="s">
        <v>33</v>
      </c>
      <c r="L309" s="2" t="s">
        <v>34</v>
      </c>
      <c r="M309" s="3">
        <v>381250.33</v>
      </c>
      <c r="N309" s="3"/>
      <c r="O309" s="3">
        <v>480104.83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861355.16</v>
      </c>
    </row>
    <row r="310" spans="1:27" ht="30.6" x14ac:dyDescent="0.25">
      <c r="A310" s="2" t="s">
        <v>435</v>
      </c>
      <c r="B310" s="2" t="s">
        <v>1215</v>
      </c>
      <c r="C310" s="2" t="s">
        <v>511</v>
      </c>
      <c r="D310" s="2" t="s">
        <v>512</v>
      </c>
      <c r="E310" s="2" t="s">
        <v>537</v>
      </c>
      <c r="F310" s="2" t="s">
        <v>538</v>
      </c>
      <c r="G310" s="2" t="s">
        <v>539</v>
      </c>
      <c r="H310" s="2" t="s">
        <v>59</v>
      </c>
      <c r="I310" s="2" t="s">
        <v>48</v>
      </c>
      <c r="J310" s="2" t="s">
        <v>41</v>
      </c>
      <c r="K310" s="2" t="s">
        <v>49</v>
      </c>
      <c r="L310" s="2" t="s">
        <v>34</v>
      </c>
      <c r="M310" s="3">
        <v>38763.64</v>
      </c>
      <c r="N310" s="3"/>
      <c r="O310" s="3">
        <v>6160.44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44924.08</v>
      </c>
    </row>
    <row r="311" spans="1:27" ht="30.6" x14ac:dyDescent="0.25">
      <c r="A311" s="2" t="s">
        <v>435</v>
      </c>
      <c r="B311" s="2" t="s">
        <v>1215</v>
      </c>
      <c r="C311" s="2" t="s">
        <v>511</v>
      </c>
      <c r="D311" s="2" t="s">
        <v>512</v>
      </c>
      <c r="E311" s="2" t="s">
        <v>543</v>
      </c>
      <c r="F311" s="2" t="s">
        <v>544</v>
      </c>
      <c r="G311" s="2" t="s">
        <v>545</v>
      </c>
      <c r="H311" s="2" t="s">
        <v>59</v>
      </c>
      <c r="I311" s="2" t="s">
        <v>48</v>
      </c>
      <c r="J311" s="2" t="s">
        <v>41</v>
      </c>
      <c r="K311" s="2" t="s">
        <v>49</v>
      </c>
      <c r="L311" s="2" t="s">
        <v>34</v>
      </c>
      <c r="M311" s="3">
        <v>7720.05</v>
      </c>
      <c r="N311" s="3"/>
      <c r="O311" s="3">
        <v>1076.4000000000001</v>
      </c>
      <c r="P311" s="3">
        <v>0</v>
      </c>
      <c r="Q311" s="3">
        <v>0</v>
      </c>
      <c r="R311" s="3">
        <v>98578</v>
      </c>
      <c r="S311" s="3">
        <v>508070</v>
      </c>
      <c r="T311" s="3">
        <v>3449173</v>
      </c>
      <c r="U311" s="3">
        <v>16428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4081045.45</v>
      </c>
    </row>
    <row r="312" spans="1:27" ht="30.6" x14ac:dyDescent="0.25">
      <c r="A312" s="2" t="s">
        <v>435</v>
      </c>
      <c r="B312" s="2" t="s">
        <v>1215</v>
      </c>
      <c r="C312" s="2" t="s">
        <v>511</v>
      </c>
      <c r="D312" s="2" t="s">
        <v>512</v>
      </c>
      <c r="E312" s="2" t="s">
        <v>546</v>
      </c>
      <c r="F312" s="2" t="s">
        <v>547</v>
      </c>
      <c r="G312" s="2" t="s">
        <v>548</v>
      </c>
      <c r="H312" s="2" t="s">
        <v>59</v>
      </c>
      <c r="I312" s="2" t="s">
        <v>48</v>
      </c>
      <c r="J312" s="2" t="s">
        <v>41</v>
      </c>
      <c r="K312" s="2" t="s">
        <v>49</v>
      </c>
      <c r="L312" s="2" t="s">
        <v>34</v>
      </c>
      <c r="M312" s="3">
        <v>111482.92</v>
      </c>
      <c r="N312" s="3"/>
      <c r="O312" s="3">
        <v>861961.31</v>
      </c>
      <c r="P312" s="3">
        <v>93679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1067123.23</v>
      </c>
    </row>
    <row r="313" spans="1:27" ht="30.6" x14ac:dyDescent="0.25">
      <c r="A313" s="2" t="s">
        <v>435</v>
      </c>
      <c r="B313" s="2" t="s">
        <v>1215</v>
      </c>
      <c r="C313" s="2" t="s">
        <v>511</v>
      </c>
      <c r="D313" s="2" t="s">
        <v>512</v>
      </c>
      <c r="E313" s="2" t="s">
        <v>555</v>
      </c>
      <c r="F313" s="2" t="s">
        <v>556</v>
      </c>
      <c r="G313" s="2" t="s">
        <v>557</v>
      </c>
      <c r="H313" s="2" t="s">
        <v>59</v>
      </c>
      <c r="I313" s="2" t="s">
        <v>48</v>
      </c>
      <c r="J313" s="2" t="s">
        <v>41</v>
      </c>
      <c r="K313" s="2" t="s">
        <v>49</v>
      </c>
      <c r="L313" s="2" t="s">
        <v>34</v>
      </c>
      <c r="M313" s="3">
        <v>35051.85</v>
      </c>
      <c r="N313" s="3"/>
      <c r="O313" s="3">
        <v>486391.64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521443.49</v>
      </c>
    </row>
    <row r="314" spans="1:27" ht="30.6" x14ac:dyDescent="0.25">
      <c r="A314" s="2" t="s">
        <v>435</v>
      </c>
      <c r="B314" s="2" t="s">
        <v>1215</v>
      </c>
      <c r="C314" s="2" t="s">
        <v>511</v>
      </c>
      <c r="D314" s="2" t="s">
        <v>512</v>
      </c>
      <c r="E314" s="2" t="s">
        <v>567</v>
      </c>
      <c r="F314" s="2" t="s">
        <v>568</v>
      </c>
      <c r="G314" s="2" t="s">
        <v>567</v>
      </c>
      <c r="H314" s="2" t="s">
        <v>59</v>
      </c>
      <c r="I314" s="2" t="s">
        <v>48</v>
      </c>
      <c r="J314" s="2" t="s">
        <v>41</v>
      </c>
      <c r="K314" s="2" t="s">
        <v>49</v>
      </c>
      <c r="L314" s="2" t="s">
        <v>34</v>
      </c>
      <c r="M314" s="3">
        <v>0</v>
      </c>
      <c r="N314" s="3"/>
      <c r="O314" s="3">
        <v>0</v>
      </c>
      <c r="P314" s="3">
        <v>100400</v>
      </c>
      <c r="Q314" s="3">
        <v>153100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253500</v>
      </c>
    </row>
    <row r="315" spans="1:27" ht="30.6" x14ac:dyDescent="0.25">
      <c r="A315" s="2" t="s">
        <v>435</v>
      </c>
      <c r="B315" s="2" t="s">
        <v>1215</v>
      </c>
      <c r="C315" s="2" t="s">
        <v>511</v>
      </c>
      <c r="D315" s="2" t="s">
        <v>512</v>
      </c>
      <c r="E315" s="2" t="s">
        <v>573</v>
      </c>
      <c r="F315" s="2" t="s">
        <v>574</v>
      </c>
      <c r="G315" s="2" t="s">
        <v>573</v>
      </c>
      <c r="H315" s="2" t="s">
        <v>59</v>
      </c>
      <c r="I315" s="2" t="s">
        <v>48</v>
      </c>
      <c r="J315" s="2" t="s">
        <v>485</v>
      </c>
      <c r="K315" s="2" t="s">
        <v>49</v>
      </c>
      <c r="L315" s="2" t="s">
        <v>42</v>
      </c>
      <c r="M315" s="3">
        <v>0</v>
      </c>
      <c r="N315" s="3"/>
      <c r="O315" s="3">
        <v>0</v>
      </c>
      <c r="P315" s="3">
        <v>0</v>
      </c>
      <c r="Q315" s="3">
        <v>702043</v>
      </c>
      <c r="R315" s="3">
        <v>706969</v>
      </c>
      <c r="S315" s="3">
        <v>2390993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3800005</v>
      </c>
    </row>
    <row r="316" spans="1:27" ht="30.6" x14ac:dyDescent="0.25">
      <c r="A316" s="2" t="s">
        <v>435</v>
      </c>
      <c r="B316" s="2" t="s">
        <v>1215</v>
      </c>
      <c r="C316" s="2" t="s">
        <v>511</v>
      </c>
      <c r="D316" s="2" t="s">
        <v>512</v>
      </c>
      <c r="E316" s="2" t="s">
        <v>575</v>
      </c>
      <c r="F316" s="2" t="s">
        <v>576</v>
      </c>
      <c r="G316" s="2" t="s">
        <v>575</v>
      </c>
      <c r="H316" s="2" t="s">
        <v>59</v>
      </c>
      <c r="I316" s="2" t="s">
        <v>48</v>
      </c>
      <c r="J316" s="2" t="s">
        <v>41</v>
      </c>
      <c r="K316" s="2" t="s">
        <v>49</v>
      </c>
      <c r="L316" s="2" t="s">
        <v>42</v>
      </c>
      <c r="M316" s="3">
        <v>0</v>
      </c>
      <c r="N316" s="3"/>
      <c r="O316" s="3">
        <v>0</v>
      </c>
      <c r="P316" s="3">
        <v>75966</v>
      </c>
      <c r="Q316" s="3">
        <v>269032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344998</v>
      </c>
    </row>
    <row r="317" spans="1:27" ht="30.6" x14ac:dyDescent="0.25">
      <c r="A317" s="2" t="s">
        <v>435</v>
      </c>
      <c r="B317" s="2" t="s">
        <v>1215</v>
      </c>
      <c r="C317" s="2" t="s">
        <v>511</v>
      </c>
      <c r="D317" s="2" t="s">
        <v>512</v>
      </c>
      <c r="E317" s="2" t="s">
        <v>589</v>
      </c>
      <c r="F317" s="2" t="s">
        <v>590</v>
      </c>
      <c r="G317" s="2" t="s">
        <v>589</v>
      </c>
      <c r="H317" s="2" t="s">
        <v>59</v>
      </c>
      <c r="I317" s="2" t="s">
        <v>48</v>
      </c>
      <c r="J317" s="2" t="s">
        <v>41</v>
      </c>
      <c r="K317" s="2" t="s">
        <v>49</v>
      </c>
      <c r="L317" s="2" t="s">
        <v>42</v>
      </c>
      <c r="M317" s="3">
        <v>0</v>
      </c>
      <c r="N317" s="3"/>
      <c r="O317" s="3">
        <v>0</v>
      </c>
      <c r="P317" s="3">
        <v>0</v>
      </c>
      <c r="Q317" s="3">
        <v>0</v>
      </c>
      <c r="R317" s="3">
        <v>186001</v>
      </c>
      <c r="S317" s="3">
        <v>356825</v>
      </c>
      <c r="T317" s="3">
        <v>2381652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2924478</v>
      </c>
    </row>
    <row r="318" spans="1:27" ht="30.6" x14ac:dyDescent="0.25">
      <c r="A318" s="2" t="s">
        <v>435</v>
      </c>
      <c r="B318" s="2" t="s">
        <v>1215</v>
      </c>
      <c r="C318" s="2" t="s">
        <v>511</v>
      </c>
      <c r="D318" s="2" t="s">
        <v>512</v>
      </c>
      <c r="E318" s="2" t="s">
        <v>601</v>
      </c>
      <c r="F318" s="2" t="s">
        <v>602</v>
      </c>
      <c r="G318" s="2" t="s">
        <v>601</v>
      </c>
      <c r="H318" s="2" t="s">
        <v>59</v>
      </c>
      <c r="I318" s="2" t="s">
        <v>139</v>
      </c>
      <c r="J318" s="2" t="s">
        <v>41</v>
      </c>
      <c r="K318" s="2" t="s">
        <v>33</v>
      </c>
      <c r="L318" s="2" t="s">
        <v>42</v>
      </c>
      <c r="M318" s="3">
        <v>0</v>
      </c>
      <c r="N318" s="3"/>
      <c r="O318" s="3">
        <v>0</v>
      </c>
      <c r="P318" s="3">
        <v>0</v>
      </c>
      <c r="Q318" s="3">
        <v>0</v>
      </c>
      <c r="R318" s="3">
        <v>77433</v>
      </c>
      <c r="S318" s="3">
        <v>662703</v>
      </c>
      <c r="T318" s="3">
        <v>403720</v>
      </c>
      <c r="U318" s="3">
        <v>3692953</v>
      </c>
      <c r="V318" s="3">
        <v>4166</v>
      </c>
      <c r="W318" s="3">
        <v>0</v>
      </c>
      <c r="X318" s="3">
        <v>0</v>
      </c>
      <c r="Y318" s="3">
        <v>0</v>
      </c>
      <c r="Z318" s="3">
        <v>0</v>
      </c>
      <c r="AA318" s="3">
        <v>4840975</v>
      </c>
    </row>
    <row r="319" spans="1:27" ht="30.6" x14ac:dyDescent="0.25">
      <c r="A319" s="2" t="s">
        <v>435</v>
      </c>
      <c r="B319" s="2" t="s">
        <v>1215</v>
      </c>
      <c r="C319" s="2" t="s">
        <v>511</v>
      </c>
      <c r="D319" s="2" t="s">
        <v>512</v>
      </c>
      <c r="E319" s="2" t="s">
        <v>603</v>
      </c>
      <c r="F319" s="2" t="s">
        <v>604</v>
      </c>
      <c r="G319" s="2" t="s">
        <v>603</v>
      </c>
      <c r="H319" s="2" t="s">
        <v>59</v>
      </c>
      <c r="I319" s="2" t="s">
        <v>106</v>
      </c>
      <c r="J319" s="2" t="s">
        <v>41</v>
      </c>
      <c r="K319" s="2" t="s">
        <v>49</v>
      </c>
      <c r="L319" s="2" t="s">
        <v>34</v>
      </c>
      <c r="M319" s="3">
        <v>0</v>
      </c>
      <c r="N319" s="3"/>
      <c r="O319" s="3">
        <v>0</v>
      </c>
      <c r="P319" s="3">
        <v>0</v>
      </c>
      <c r="Q319" s="3">
        <v>0</v>
      </c>
      <c r="R319" s="3">
        <v>120581</v>
      </c>
      <c r="S319" s="3">
        <v>139879</v>
      </c>
      <c r="T319" s="3">
        <v>392091</v>
      </c>
      <c r="U319" s="3">
        <v>11945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664496</v>
      </c>
    </row>
    <row r="320" spans="1:27" ht="20.399999999999999" x14ac:dyDescent="0.25">
      <c r="A320" s="2" t="s">
        <v>435</v>
      </c>
      <c r="B320" s="2" t="s">
        <v>1215</v>
      </c>
      <c r="C320" s="2" t="s">
        <v>619</v>
      </c>
      <c r="D320" s="2" t="s">
        <v>620</v>
      </c>
      <c r="E320" s="2" t="s">
        <v>621</v>
      </c>
      <c r="F320" s="2" t="s">
        <v>622</v>
      </c>
      <c r="G320" s="2" t="s">
        <v>623</v>
      </c>
      <c r="H320" s="2" t="s">
        <v>59</v>
      </c>
      <c r="I320" s="2" t="s">
        <v>139</v>
      </c>
      <c r="J320" s="2" t="s">
        <v>485</v>
      </c>
      <c r="K320" s="2" t="s">
        <v>33</v>
      </c>
      <c r="L320" s="2" t="s">
        <v>34</v>
      </c>
      <c r="M320" s="3">
        <v>3470995.05</v>
      </c>
      <c r="N320" s="3"/>
      <c r="O320" s="3">
        <v>499525.48</v>
      </c>
      <c r="P320" s="3">
        <v>7006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3977526.53</v>
      </c>
    </row>
    <row r="321" spans="1:27" ht="20.399999999999999" x14ac:dyDescent="0.25">
      <c r="A321" s="2" t="s">
        <v>435</v>
      </c>
      <c r="B321" s="2" t="s">
        <v>1215</v>
      </c>
      <c r="C321" s="2" t="s">
        <v>619</v>
      </c>
      <c r="D321" s="2" t="s">
        <v>620</v>
      </c>
      <c r="E321" s="2" t="s">
        <v>624</v>
      </c>
      <c r="F321" s="2" t="s">
        <v>625</v>
      </c>
      <c r="G321" s="2" t="s">
        <v>626</v>
      </c>
      <c r="H321" s="2" t="s">
        <v>59</v>
      </c>
      <c r="I321" s="2" t="s">
        <v>48</v>
      </c>
      <c r="J321" s="2" t="s">
        <v>485</v>
      </c>
      <c r="K321" s="2" t="s">
        <v>49</v>
      </c>
      <c r="L321" s="2" t="s">
        <v>34</v>
      </c>
      <c r="M321" s="3">
        <v>561391.88</v>
      </c>
      <c r="N321" s="3"/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561391.88</v>
      </c>
    </row>
    <row r="322" spans="1:27" ht="20.399999999999999" x14ac:dyDescent="0.25">
      <c r="A322" s="2" t="s">
        <v>435</v>
      </c>
      <c r="B322" s="2" t="s">
        <v>1215</v>
      </c>
      <c r="C322" s="2" t="s">
        <v>619</v>
      </c>
      <c r="D322" s="2" t="s">
        <v>620</v>
      </c>
      <c r="E322" s="2" t="s">
        <v>627</v>
      </c>
      <c r="F322" s="2" t="s">
        <v>628</v>
      </c>
      <c r="G322" s="2" t="s">
        <v>629</v>
      </c>
      <c r="H322" s="2" t="s">
        <v>59</v>
      </c>
      <c r="I322" s="2" t="s">
        <v>48</v>
      </c>
      <c r="J322" s="2" t="s">
        <v>492</v>
      </c>
      <c r="K322" s="2" t="s">
        <v>49</v>
      </c>
      <c r="L322" s="2" t="s">
        <v>34</v>
      </c>
      <c r="M322" s="3">
        <v>144746.01</v>
      </c>
      <c r="N322" s="3"/>
      <c r="O322" s="3">
        <v>0</v>
      </c>
      <c r="P322" s="3">
        <v>0</v>
      </c>
      <c r="Q322" s="3">
        <v>0</v>
      </c>
      <c r="R322" s="3">
        <v>267570</v>
      </c>
      <c r="S322" s="3">
        <v>2476377</v>
      </c>
      <c r="T322" s="3">
        <v>46053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2934746.01</v>
      </c>
    </row>
    <row r="323" spans="1:27" ht="20.399999999999999" x14ac:dyDescent="0.25">
      <c r="A323" s="2" t="s">
        <v>83</v>
      </c>
      <c r="B323" s="2" t="s">
        <v>1230</v>
      </c>
      <c r="C323" s="2" t="s">
        <v>420</v>
      </c>
      <c r="D323" s="2" t="s">
        <v>421</v>
      </c>
      <c r="E323" s="2" t="s">
        <v>422</v>
      </c>
      <c r="F323" s="2" t="s">
        <v>423</v>
      </c>
      <c r="G323" s="2" t="s">
        <v>424</v>
      </c>
      <c r="H323" s="2" t="s">
        <v>59</v>
      </c>
      <c r="I323" s="2" t="s">
        <v>83</v>
      </c>
      <c r="J323" s="2" t="s">
        <v>425</v>
      </c>
      <c r="K323" s="2" t="s">
        <v>33</v>
      </c>
      <c r="L323" s="2" t="s">
        <v>34</v>
      </c>
      <c r="M323" s="3">
        <v>29966136.260000002</v>
      </c>
      <c r="N323" s="3"/>
      <c r="O323" s="3">
        <v>197895.69</v>
      </c>
      <c r="P323" s="3">
        <v>30000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30194031.949999999</v>
      </c>
    </row>
    <row r="324" spans="1:27" ht="20.399999999999999" x14ac:dyDescent="0.25">
      <c r="A324" s="2" t="s">
        <v>83</v>
      </c>
      <c r="B324" s="2" t="s">
        <v>1230</v>
      </c>
      <c r="C324" s="2" t="s">
        <v>420</v>
      </c>
      <c r="D324" s="2" t="s">
        <v>421</v>
      </c>
      <c r="E324" s="2" t="s">
        <v>430</v>
      </c>
      <c r="F324" s="2" t="s">
        <v>431</v>
      </c>
      <c r="G324" s="2" t="s">
        <v>432</v>
      </c>
      <c r="H324" s="2" t="s">
        <v>59</v>
      </c>
      <c r="I324" s="2" t="s">
        <v>433</v>
      </c>
      <c r="J324" s="2" t="s">
        <v>434</v>
      </c>
      <c r="K324" s="2" t="s">
        <v>33</v>
      </c>
      <c r="L324" s="2" t="s">
        <v>34</v>
      </c>
      <c r="M324" s="3">
        <v>1920465.05</v>
      </c>
      <c r="N324" s="3"/>
      <c r="O324" s="3">
        <v>143073.91</v>
      </c>
      <c r="P324" s="3">
        <v>50000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2113538.96</v>
      </c>
    </row>
    <row r="325" spans="1:27" x14ac:dyDescent="0.25">
      <c r="A325" s="2" t="s">
        <v>83</v>
      </c>
      <c r="B325" s="2" t="s">
        <v>1230</v>
      </c>
      <c r="C325" s="2" t="s">
        <v>84</v>
      </c>
      <c r="D325" s="2" t="s">
        <v>85</v>
      </c>
      <c r="E325" s="2" t="s">
        <v>86</v>
      </c>
      <c r="F325" s="2" t="s">
        <v>87</v>
      </c>
      <c r="G325" s="2" t="s">
        <v>88</v>
      </c>
      <c r="H325" s="2" t="s">
        <v>59</v>
      </c>
      <c r="I325" s="2" t="s">
        <v>89</v>
      </c>
      <c r="J325" s="2" t="s">
        <v>70</v>
      </c>
      <c r="K325" s="2" t="s">
        <v>49</v>
      </c>
      <c r="L325" s="2" t="s">
        <v>34</v>
      </c>
      <c r="M325" s="3">
        <v>1057769.01</v>
      </c>
      <c r="N325" s="3"/>
      <c r="O325" s="3">
        <v>96397.759999999995</v>
      </c>
      <c r="P325" s="3">
        <v>268338</v>
      </c>
      <c r="Q325" s="3">
        <v>1269096</v>
      </c>
      <c r="R325" s="3">
        <v>14731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2706331.77</v>
      </c>
    </row>
    <row r="326" spans="1:27" ht="20.399999999999999" x14ac:dyDescent="0.25">
      <c r="A326" s="2" t="s">
        <v>83</v>
      </c>
      <c r="B326" s="2" t="s">
        <v>1230</v>
      </c>
      <c r="C326" s="2" t="s">
        <v>84</v>
      </c>
      <c r="D326" s="2" t="s">
        <v>85</v>
      </c>
      <c r="E326" s="2" t="s">
        <v>90</v>
      </c>
      <c r="F326" s="2" t="s">
        <v>91</v>
      </c>
      <c r="G326" s="2" t="s">
        <v>92</v>
      </c>
      <c r="H326" s="2" t="s">
        <v>59</v>
      </c>
      <c r="I326" s="2" t="s">
        <v>83</v>
      </c>
      <c r="J326" s="2" t="s">
        <v>70</v>
      </c>
      <c r="K326" s="2" t="s">
        <v>33</v>
      </c>
      <c r="L326" s="2" t="s">
        <v>34</v>
      </c>
      <c r="M326" s="3">
        <v>908610.23</v>
      </c>
      <c r="N326" s="3"/>
      <c r="O326" s="3">
        <v>0</v>
      </c>
      <c r="P326" s="3">
        <v>0</v>
      </c>
      <c r="Q326" s="3">
        <v>0</v>
      </c>
      <c r="R326" s="3">
        <v>231304</v>
      </c>
      <c r="S326" s="3">
        <v>1703759</v>
      </c>
      <c r="T326" s="3">
        <v>514938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3358611.23</v>
      </c>
    </row>
    <row r="327" spans="1:27" ht="20.399999999999999" x14ac:dyDescent="0.25">
      <c r="A327" s="2" t="s">
        <v>955</v>
      </c>
      <c r="B327" s="2" t="s">
        <v>1220</v>
      </c>
      <c r="C327" s="2" t="s">
        <v>956</v>
      </c>
      <c r="D327" s="2" t="s">
        <v>957</v>
      </c>
      <c r="E327" s="2" t="s">
        <v>988</v>
      </c>
      <c r="F327" s="2" t="s">
        <v>989</v>
      </c>
      <c r="G327" s="2" t="s">
        <v>990</v>
      </c>
      <c r="H327" s="2" t="s">
        <v>59</v>
      </c>
      <c r="I327" s="2" t="s">
        <v>40</v>
      </c>
      <c r="J327" s="2" t="s">
        <v>41</v>
      </c>
      <c r="K327" s="2" t="s">
        <v>33</v>
      </c>
      <c r="L327" s="2" t="s">
        <v>34</v>
      </c>
      <c r="M327" s="3">
        <v>272102.46000000002</v>
      </c>
      <c r="N327" s="3"/>
      <c r="O327" s="3">
        <v>199719.93</v>
      </c>
      <c r="P327" s="3">
        <v>0</v>
      </c>
      <c r="Q327" s="3">
        <v>0</v>
      </c>
      <c r="R327" s="3">
        <v>1299333</v>
      </c>
      <c r="S327" s="3">
        <v>1638237</v>
      </c>
      <c r="T327" s="3">
        <v>1013290</v>
      </c>
      <c r="U327" s="3">
        <v>1144141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5566823.3899999997</v>
      </c>
    </row>
    <row r="328" spans="1:27" ht="20.399999999999999" x14ac:dyDescent="0.25">
      <c r="A328" s="2" t="s">
        <v>706</v>
      </c>
      <c r="B328" s="2" t="s">
        <v>1221</v>
      </c>
      <c r="C328" s="2" t="s">
        <v>707</v>
      </c>
      <c r="D328" s="2" t="s">
        <v>708</v>
      </c>
      <c r="E328" s="2" t="s">
        <v>709</v>
      </c>
      <c r="F328" s="2" t="s">
        <v>710</v>
      </c>
      <c r="G328" s="2" t="s">
        <v>711</v>
      </c>
      <c r="H328" s="2" t="s">
        <v>59</v>
      </c>
      <c r="I328" s="2" t="s">
        <v>638</v>
      </c>
      <c r="J328" s="2" t="s">
        <v>639</v>
      </c>
      <c r="K328" s="2" t="s">
        <v>33</v>
      </c>
      <c r="L328" s="2" t="s">
        <v>34</v>
      </c>
      <c r="M328" s="3">
        <v>2478716.2400000002</v>
      </c>
      <c r="N328" s="3"/>
      <c r="O328" s="3">
        <v>2882.26</v>
      </c>
      <c r="P328" s="3">
        <v>0</v>
      </c>
      <c r="Q328" s="3">
        <v>0</v>
      </c>
      <c r="R328" s="3">
        <v>826576</v>
      </c>
      <c r="S328" s="3">
        <v>911926</v>
      </c>
      <c r="T328" s="3">
        <v>8956032</v>
      </c>
      <c r="U328" s="3">
        <v>67965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13244097.5</v>
      </c>
    </row>
    <row r="329" spans="1:27" ht="20.399999999999999" x14ac:dyDescent="0.25">
      <c r="A329" s="2" t="s">
        <v>706</v>
      </c>
      <c r="B329" s="2" t="s">
        <v>1221</v>
      </c>
      <c r="C329" s="2" t="s">
        <v>917</v>
      </c>
      <c r="D329" s="2" t="s">
        <v>918</v>
      </c>
      <c r="E329" s="2" t="s">
        <v>919</v>
      </c>
      <c r="F329" s="2" t="s">
        <v>920</v>
      </c>
      <c r="G329" s="2" t="s">
        <v>921</v>
      </c>
      <c r="H329" s="2" t="s">
        <v>59</v>
      </c>
      <c r="I329" s="2" t="s">
        <v>922</v>
      </c>
      <c r="J329" s="2" t="s">
        <v>41</v>
      </c>
      <c r="K329" s="2" t="s">
        <v>33</v>
      </c>
      <c r="L329" s="2" t="s">
        <v>34</v>
      </c>
      <c r="M329" s="3">
        <v>454368.32</v>
      </c>
      <c r="N329" s="3"/>
      <c r="O329" s="3">
        <v>29021.02</v>
      </c>
      <c r="P329" s="3">
        <v>0</v>
      </c>
      <c r="Q329" s="3">
        <v>0</v>
      </c>
      <c r="R329" s="3">
        <v>860542</v>
      </c>
      <c r="S329" s="3">
        <v>1708643</v>
      </c>
      <c r="T329" s="3">
        <v>7762286</v>
      </c>
      <c r="U329" s="3">
        <v>10218530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21033390.34</v>
      </c>
    </row>
    <row r="330" spans="1:27" ht="20.399999999999999" x14ac:dyDescent="0.25">
      <c r="A330" s="2" t="s">
        <v>706</v>
      </c>
      <c r="B330" s="2" t="s">
        <v>1221</v>
      </c>
      <c r="C330" s="2" t="s">
        <v>1078</v>
      </c>
      <c r="D330" s="2" t="s">
        <v>1079</v>
      </c>
      <c r="E330" s="2" t="s">
        <v>1083</v>
      </c>
      <c r="F330" s="2" t="s">
        <v>1084</v>
      </c>
      <c r="G330" s="2" t="s">
        <v>1085</v>
      </c>
      <c r="H330" s="2" t="s">
        <v>59</v>
      </c>
      <c r="I330" s="2" t="s">
        <v>638</v>
      </c>
      <c r="J330" s="2" t="s">
        <v>639</v>
      </c>
      <c r="K330" s="2" t="s">
        <v>33</v>
      </c>
      <c r="L330" s="2" t="s">
        <v>34</v>
      </c>
      <c r="M330" s="3">
        <v>0</v>
      </c>
      <c r="N330" s="3"/>
      <c r="O330" s="3">
        <v>103983437.79000001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103983437.79000001</v>
      </c>
    </row>
    <row r="331" spans="1:27" ht="20.399999999999999" x14ac:dyDescent="0.25">
      <c r="A331" s="2" t="s">
        <v>706</v>
      </c>
      <c r="B331" s="2" t="s">
        <v>1221</v>
      </c>
      <c r="C331" s="2" t="s">
        <v>1086</v>
      </c>
      <c r="D331" s="2" t="s">
        <v>1087</v>
      </c>
      <c r="E331" s="2" t="s">
        <v>1088</v>
      </c>
      <c r="F331" s="2" t="s">
        <v>1089</v>
      </c>
      <c r="G331" s="2" t="s">
        <v>1090</v>
      </c>
      <c r="H331" s="2" t="s">
        <v>59</v>
      </c>
      <c r="I331" s="2" t="s">
        <v>922</v>
      </c>
      <c r="J331" s="2" t="s">
        <v>41</v>
      </c>
      <c r="K331" s="2" t="s">
        <v>33</v>
      </c>
      <c r="L331" s="2" t="s">
        <v>34</v>
      </c>
      <c r="M331" s="3">
        <v>19269509.800000001</v>
      </c>
      <c r="N331" s="3"/>
      <c r="O331" s="3">
        <v>2802136.98</v>
      </c>
      <c r="P331" s="3">
        <v>14286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22085932.780000001</v>
      </c>
    </row>
    <row r="332" spans="1:27" ht="20.399999999999999" x14ac:dyDescent="0.25">
      <c r="A332" s="2" t="s">
        <v>24</v>
      </c>
      <c r="B332" s="2" t="s">
        <v>1236</v>
      </c>
      <c r="C332" s="2" t="s">
        <v>766</v>
      </c>
      <c r="D332" s="2" t="s">
        <v>767</v>
      </c>
      <c r="E332" s="2" t="s">
        <v>768</v>
      </c>
      <c r="F332" s="2" t="s">
        <v>769</v>
      </c>
      <c r="G332" s="2" t="s">
        <v>770</v>
      </c>
      <c r="H332" s="2" t="s">
        <v>59</v>
      </c>
      <c r="I332" s="2" t="s">
        <v>31</v>
      </c>
      <c r="J332" s="2" t="s">
        <v>32</v>
      </c>
      <c r="K332" s="2" t="s">
        <v>33</v>
      </c>
      <c r="L332" s="2" t="s">
        <v>34</v>
      </c>
      <c r="M332" s="3">
        <v>1333577.27</v>
      </c>
      <c r="N332" s="3"/>
      <c r="O332" s="3">
        <v>9143.2199999999993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1342720.49</v>
      </c>
    </row>
    <row r="333" spans="1:27" ht="20.399999999999999" x14ac:dyDescent="0.25">
      <c r="A333" s="2" t="s">
        <v>24</v>
      </c>
      <c r="B333" s="2" t="s">
        <v>1236</v>
      </c>
      <c r="C333" s="2" t="s">
        <v>773</v>
      </c>
      <c r="D333" s="2" t="s">
        <v>774</v>
      </c>
      <c r="E333" s="2" t="s">
        <v>778</v>
      </c>
      <c r="F333" s="2" t="s">
        <v>779</v>
      </c>
      <c r="G333" s="2" t="s">
        <v>778</v>
      </c>
      <c r="H333" s="2" t="s">
        <v>59</v>
      </c>
      <c r="I333" s="2" t="s">
        <v>55</v>
      </c>
      <c r="J333" s="2" t="s">
        <v>32</v>
      </c>
      <c r="K333" s="2" t="s">
        <v>33</v>
      </c>
      <c r="L333" s="2" t="s">
        <v>42</v>
      </c>
      <c r="M333" s="3">
        <v>0</v>
      </c>
      <c r="N333" s="3"/>
      <c r="O333" s="3">
        <v>0</v>
      </c>
      <c r="P333" s="3">
        <v>559191</v>
      </c>
      <c r="Q333" s="3">
        <v>49810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609001</v>
      </c>
    </row>
    <row r="334" spans="1:27" ht="20.399999999999999" x14ac:dyDescent="0.25">
      <c r="A334" s="2" t="s">
        <v>24</v>
      </c>
      <c r="B334" s="2" t="s">
        <v>1236</v>
      </c>
      <c r="C334" s="2" t="s">
        <v>773</v>
      </c>
      <c r="D334" s="2" t="s">
        <v>774</v>
      </c>
      <c r="E334" s="2" t="s">
        <v>786</v>
      </c>
      <c r="F334" s="2" t="s">
        <v>787</v>
      </c>
      <c r="G334" s="2" t="s">
        <v>786</v>
      </c>
      <c r="H334" s="2" t="s">
        <v>59</v>
      </c>
      <c r="I334" s="2" t="s">
        <v>55</v>
      </c>
      <c r="J334" s="2" t="s">
        <v>32</v>
      </c>
      <c r="K334" s="2" t="s">
        <v>33</v>
      </c>
      <c r="L334" s="2"/>
      <c r="M334" s="3">
        <v>0</v>
      </c>
      <c r="N334" s="3"/>
      <c r="O334" s="3">
        <v>0</v>
      </c>
      <c r="P334" s="3">
        <v>0</v>
      </c>
      <c r="Q334" s="3">
        <v>0</v>
      </c>
      <c r="R334" s="3">
        <v>2244465</v>
      </c>
      <c r="S334" s="3">
        <v>1311434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3555899</v>
      </c>
    </row>
    <row r="335" spans="1:27" x14ac:dyDescent="0.25">
      <c r="A335" s="2" t="s">
        <v>24</v>
      </c>
      <c r="B335" s="2" t="s">
        <v>1236</v>
      </c>
      <c r="C335" s="2" t="s">
        <v>739</v>
      </c>
      <c r="D335" s="2" t="s">
        <v>740</v>
      </c>
      <c r="E335" s="2" t="s">
        <v>741</v>
      </c>
      <c r="F335" s="2" t="s">
        <v>742</v>
      </c>
      <c r="G335" s="2" t="s">
        <v>743</v>
      </c>
      <c r="H335" s="2" t="s">
        <v>59</v>
      </c>
      <c r="I335" s="2" t="s">
        <v>40</v>
      </c>
      <c r="J335" s="2" t="s">
        <v>32</v>
      </c>
      <c r="K335" s="2" t="s">
        <v>33</v>
      </c>
      <c r="L335" s="2" t="s">
        <v>34</v>
      </c>
      <c r="M335" s="3">
        <v>38233.06</v>
      </c>
      <c r="N335" s="3"/>
      <c r="O335" s="3">
        <v>225.31</v>
      </c>
      <c r="P335" s="3">
        <v>0</v>
      </c>
      <c r="Q335" s="3">
        <v>157635</v>
      </c>
      <c r="R335" s="3">
        <v>2294881</v>
      </c>
      <c r="S335" s="3">
        <v>24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2490998.37</v>
      </c>
    </row>
    <row r="336" spans="1:27" x14ac:dyDescent="0.25">
      <c r="A336" s="2" t="s">
        <v>24</v>
      </c>
      <c r="B336" s="2" t="s">
        <v>1236</v>
      </c>
      <c r="C336" s="2" t="s">
        <v>739</v>
      </c>
      <c r="D336" s="2" t="s">
        <v>740</v>
      </c>
      <c r="E336" s="2" t="s">
        <v>749</v>
      </c>
      <c r="F336" s="2" t="s">
        <v>750</v>
      </c>
      <c r="G336" s="2" t="s">
        <v>749</v>
      </c>
      <c r="H336" s="2" t="s">
        <v>59</v>
      </c>
      <c r="I336" s="2" t="s">
        <v>48</v>
      </c>
      <c r="J336" s="2" t="s">
        <v>32</v>
      </c>
      <c r="K336" s="2" t="s">
        <v>49</v>
      </c>
      <c r="L336" s="2"/>
      <c r="M336" s="3">
        <v>0</v>
      </c>
      <c r="N336" s="3"/>
      <c r="O336" s="3">
        <v>0</v>
      </c>
      <c r="P336" s="3">
        <v>0</v>
      </c>
      <c r="Q336" s="3">
        <v>124720</v>
      </c>
      <c r="R336" s="3">
        <v>1927472</v>
      </c>
      <c r="S336" s="3">
        <v>17807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2069999</v>
      </c>
    </row>
    <row r="337" spans="1:27" x14ac:dyDescent="0.25">
      <c r="A337" s="2" t="s">
        <v>24</v>
      </c>
      <c r="B337" s="2" t="s">
        <v>1236</v>
      </c>
      <c r="C337" s="2" t="s">
        <v>739</v>
      </c>
      <c r="D337" s="2" t="s">
        <v>740</v>
      </c>
      <c r="E337" s="2" t="s">
        <v>751</v>
      </c>
      <c r="F337" s="2" t="s">
        <v>752</v>
      </c>
      <c r="G337" s="2" t="s">
        <v>751</v>
      </c>
      <c r="H337" s="2" t="s">
        <v>59</v>
      </c>
      <c r="I337" s="2" t="s">
        <v>48</v>
      </c>
      <c r="J337" s="2" t="s">
        <v>32</v>
      </c>
      <c r="K337" s="2" t="s">
        <v>49</v>
      </c>
      <c r="L337" s="2"/>
      <c r="M337" s="3">
        <v>0</v>
      </c>
      <c r="N337" s="3"/>
      <c r="O337" s="3">
        <v>0</v>
      </c>
      <c r="P337" s="3">
        <v>0</v>
      </c>
      <c r="Q337" s="3">
        <v>165794</v>
      </c>
      <c r="R337" s="3">
        <v>1798206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1964000</v>
      </c>
    </row>
    <row r="338" spans="1:27" x14ac:dyDescent="0.25">
      <c r="A338" s="2" t="s">
        <v>24</v>
      </c>
      <c r="B338" s="2" t="s">
        <v>1236</v>
      </c>
      <c r="C338" s="2" t="s">
        <v>848</v>
      </c>
      <c r="D338" s="2" t="s">
        <v>849</v>
      </c>
      <c r="E338" s="2" t="s">
        <v>853</v>
      </c>
      <c r="F338" s="2" t="s">
        <v>854</v>
      </c>
      <c r="G338" s="2" t="s">
        <v>853</v>
      </c>
      <c r="H338" s="2" t="s">
        <v>59</v>
      </c>
      <c r="I338" s="2" t="s">
        <v>40</v>
      </c>
      <c r="J338" s="2" t="s">
        <v>32</v>
      </c>
      <c r="K338" s="2" t="s">
        <v>33</v>
      </c>
      <c r="L338" s="2" t="s">
        <v>34</v>
      </c>
      <c r="M338" s="3">
        <v>0</v>
      </c>
      <c r="N338" s="3"/>
      <c r="O338" s="3">
        <v>0</v>
      </c>
      <c r="P338" s="3">
        <v>150613</v>
      </c>
      <c r="Q338" s="3">
        <v>508247</v>
      </c>
      <c r="R338" s="3">
        <v>3180486</v>
      </c>
      <c r="S338" s="3">
        <v>5966790</v>
      </c>
      <c r="T338" s="3">
        <v>3493428</v>
      </c>
      <c r="U338" s="3">
        <v>500440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13800004</v>
      </c>
    </row>
    <row r="339" spans="1:27" ht="20.399999999999999" x14ac:dyDescent="0.25">
      <c r="A339" s="2" t="s">
        <v>24</v>
      </c>
      <c r="B339" s="2" t="s">
        <v>1236</v>
      </c>
      <c r="C339" s="2" t="s">
        <v>888</v>
      </c>
      <c r="D339" s="2" t="s">
        <v>889</v>
      </c>
      <c r="E339" s="2" t="s">
        <v>890</v>
      </c>
      <c r="F339" s="2" t="s">
        <v>891</v>
      </c>
      <c r="G339" s="2" t="s">
        <v>892</v>
      </c>
      <c r="H339" s="2" t="s">
        <v>59</v>
      </c>
      <c r="I339" s="2" t="s">
        <v>40</v>
      </c>
      <c r="J339" s="2" t="s">
        <v>32</v>
      </c>
      <c r="K339" s="2" t="s">
        <v>33</v>
      </c>
      <c r="L339" s="2" t="s">
        <v>34</v>
      </c>
      <c r="M339" s="3">
        <v>62777.21</v>
      </c>
      <c r="N339" s="3"/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-62777.21</v>
      </c>
      <c r="AA339" s="3">
        <v>0</v>
      </c>
    </row>
    <row r="340" spans="1:27" ht="20.399999999999999" x14ac:dyDescent="0.25">
      <c r="A340" s="2" t="s">
        <v>24</v>
      </c>
      <c r="B340" s="2" t="s">
        <v>1236</v>
      </c>
      <c r="C340" s="2" t="s">
        <v>888</v>
      </c>
      <c r="D340" s="2" t="s">
        <v>889</v>
      </c>
      <c r="E340" s="2" t="s">
        <v>893</v>
      </c>
      <c r="F340" s="2" t="s">
        <v>894</v>
      </c>
      <c r="G340" s="2" t="s">
        <v>895</v>
      </c>
      <c r="H340" s="2" t="s">
        <v>59</v>
      </c>
      <c r="I340" s="2" t="s">
        <v>40</v>
      </c>
      <c r="J340" s="2" t="s">
        <v>32</v>
      </c>
      <c r="K340" s="2" t="s">
        <v>33</v>
      </c>
      <c r="L340" s="2" t="s">
        <v>34</v>
      </c>
      <c r="M340" s="3">
        <v>60939.03</v>
      </c>
      <c r="N340" s="3"/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60939.03</v>
      </c>
    </row>
    <row r="341" spans="1:27" ht="20.399999999999999" x14ac:dyDescent="0.25">
      <c r="A341" s="2" t="s">
        <v>24</v>
      </c>
      <c r="B341" s="2" t="s">
        <v>1236</v>
      </c>
      <c r="C341" s="2" t="s">
        <v>888</v>
      </c>
      <c r="D341" s="2" t="s">
        <v>889</v>
      </c>
      <c r="E341" s="2" t="s">
        <v>904</v>
      </c>
      <c r="F341" s="2" t="s">
        <v>905</v>
      </c>
      <c r="G341" s="2" t="s">
        <v>904</v>
      </c>
      <c r="H341" s="2" t="s">
        <v>59</v>
      </c>
      <c r="I341" s="2" t="s">
        <v>40</v>
      </c>
      <c r="J341" s="2" t="s">
        <v>32</v>
      </c>
      <c r="K341" s="2" t="s">
        <v>33</v>
      </c>
      <c r="L341" s="2" t="s">
        <v>42</v>
      </c>
      <c r="M341" s="3">
        <v>0</v>
      </c>
      <c r="N341" s="3"/>
      <c r="O341" s="3">
        <v>0</v>
      </c>
      <c r="P341" s="3">
        <v>150000</v>
      </c>
      <c r="Q341" s="3">
        <v>536284</v>
      </c>
      <c r="R341" s="3">
        <v>520177</v>
      </c>
      <c r="S341" s="3">
        <v>5592876</v>
      </c>
      <c r="T341" s="3">
        <v>8661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6807998</v>
      </c>
    </row>
    <row r="342" spans="1:27" ht="20.399999999999999" x14ac:dyDescent="0.25">
      <c r="A342" s="2" t="s">
        <v>640</v>
      </c>
      <c r="B342" s="2" t="s">
        <v>1218</v>
      </c>
      <c r="C342" s="2" t="s">
        <v>641</v>
      </c>
      <c r="D342" s="2" t="s">
        <v>642</v>
      </c>
      <c r="E342" s="2" t="s">
        <v>647</v>
      </c>
      <c r="F342" s="2" t="s">
        <v>648</v>
      </c>
      <c r="G342" s="2" t="s">
        <v>649</v>
      </c>
      <c r="H342" s="2" t="s">
        <v>59</v>
      </c>
      <c r="I342" s="2" t="s">
        <v>139</v>
      </c>
      <c r="J342" s="2" t="s">
        <v>646</v>
      </c>
      <c r="K342" s="2" t="s">
        <v>33</v>
      </c>
      <c r="L342" s="2" t="s">
        <v>34</v>
      </c>
      <c r="M342" s="3">
        <v>2905344.35</v>
      </c>
      <c r="N342" s="3"/>
      <c r="O342" s="3">
        <v>95413.34</v>
      </c>
      <c r="P342" s="3">
        <v>0</v>
      </c>
      <c r="Q342" s="3">
        <v>0</v>
      </c>
      <c r="R342" s="3">
        <v>2878200</v>
      </c>
      <c r="S342" s="3">
        <v>2901600</v>
      </c>
      <c r="T342" s="3">
        <v>3024056</v>
      </c>
      <c r="U342" s="3">
        <v>25632624</v>
      </c>
      <c r="V342" s="3">
        <v>9651636</v>
      </c>
      <c r="W342" s="3">
        <v>89854</v>
      </c>
      <c r="X342" s="3">
        <v>17029</v>
      </c>
      <c r="Y342" s="3">
        <v>0</v>
      </c>
      <c r="Z342" s="3">
        <v>0</v>
      </c>
      <c r="AA342" s="3">
        <v>47195756.689999998</v>
      </c>
    </row>
    <row r="343" spans="1:27" ht="30.6" x14ac:dyDescent="0.25">
      <c r="A343" s="2" t="s">
        <v>640</v>
      </c>
      <c r="B343" s="2" t="s">
        <v>1218</v>
      </c>
      <c r="C343" s="2" t="s">
        <v>673</v>
      </c>
      <c r="D343" s="2" t="s">
        <v>674</v>
      </c>
      <c r="E343" s="2" t="s">
        <v>682</v>
      </c>
      <c r="F343" s="2" t="s">
        <v>683</v>
      </c>
      <c r="G343" s="2" t="s">
        <v>682</v>
      </c>
      <c r="H343" s="2" t="s">
        <v>59</v>
      </c>
      <c r="I343" s="2" t="s">
        <v>83</v>
      </c>
      <c r="J343" s="2" t="s">
        <v>646</v>
      </c>
      <c r="K343" s="2" t="s">
        <v>33</v>
      </c>
      <c r="L343" s="2"/>
      <c r="M343" s="3">
        <v>0</v>
      </c>
      <c r="N343" s="3"/>
      <c r="O343" s="3">
        <v>0</v>
      </c>
      <c r="P343" s="3">
        <v>610246</v>
      </c>
      <c r="Q343" s="3">
        <v>2580479</v>
      </c>
      <c r="R343" s="3">
        <v>148275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3339000</v>
      </c>
    </row>
    <row r="344" spans="1:27" ht="20.399999999999999" x14ac:dyDescent="0.25">
      <c r="A344" s="2" t="s">
        <v>640</v>
      </c>
      <c r="B344" s="2" t="s">
        <v>1222</v>
      </c>
      <c r="C344" s="2" t="s">
        <v>788</v>
      </c>
      <c r="D344" s="2" t="s">
        <v>789</v>
      </c>
      <c r="E344" s="2" t="s">
        <v>797</v>
      </c>
      <c r="F344" s="2" t="s">
        <v>798</v>
      </c>
      <c r="G344" s="2" t="s">
        <v>799</v>
      </c>
      <c r="H344" s="2" t="s">
        <v>59</v>
      </c>
      <c r="I344" s="2" t="s">
        <v>83</v>
      </c>
      <c r="J344" s="2" t="s">
        <v>793</v>
      </c>
      <c r="K344" s="2" t="s">
        <v>33</v>
      </c>
      <c r="L344" s="2" t="s">
        <v>34</v>
      </c>
      <c r="M344" s="3">
        <v>1301734.75</v>
      </c>
      <c r="N344" s="3"/>
      <c r="O344" s="3">
        <v>728577.99</v>
      </c>
      <c r="P344" s="3">
        <v>2753133</v>
      </c>
      <c r="Q344" s="3">
        <v>10570708</v>
      </c>
      <c r="R344" s="3">
        <v>3717518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19071671.739999998</v>
      </c>
    </row>
    <row r="345" spans="1:27" ht="20.399999999999999" x14ac:dyDescent="0.25">
      <c r="A345" s="2" t="s">
        <v>640</v>
      </c>
      <c r="B345" s="2" t="s">
        <v>1222</v>
      </c>
      <c r="C345" s="2" t="s">
        <v>788</v>
      </c>
      <c r="D345" s="2" t="s">
        <v>789</v>
      </c>
      <c r="E345" s="2" t="s">
        <v>803</v>
      </c>
      <c r="F345" s="2" t="s">
        <v>804</v>
      </c>
      <c r="G345" s="2" t="s">
        <v>805</v>
      </c>
      <c r="H345" s="2" t="s">
        <v>59</v>
      </c>
      <c r="I345" s="2" t="s">
        <v>31</v>
      </c>
      <c r="J345" s="2" t="s">
        <v>793</v>
      </c>
      <c r="K345" s="2" t="s">
        <v>33</v>
      </c>
      <c r="L345" s="2" t="s">
        <v>34</v>
      </c>
      <c r="M345" s="3">
        <v>772559.84</v>
      </c>
      <c r="N345" s="3"/>
      <c r="O345" s="3">
        <v>0</v>
      </c>
      <c r="P345" s="3">
        <v>0</v>
      </c>
      <c r="Q345" s="3">
        <v>0</v>
      </c>
      <c r="R345" s="3">
        <v>96268</v>
      </c>
      <c r="S345" s="3">
        <v>212026</v>
      </c>
      <c r="T345" s="3">
        <v>854588</v>
      </c>
      <c r="U345" s="3">
        <v>197116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2132557.84</v>
      </c>
    </row>
    <row r="346" spans="1:27" ht="20.399999999999999" x14ac:dyDescent="0.25">
      <c r="A346" s="2" t="s">
        <v>640</v>
      </c>
      <c r="B346" s="2" t="s">
        <v>1222</v>
      </c>
      <c r="C346" s="2" t="s">
        <v>788</v>
      </c>
      <c r="D346" s="2" t="s">
        <v>789</v>
      </c>
      <c r="E346" s="2" t="s">
        <v>809</v>
      </c>
      <c r="F346" s="2" t="s">
        <v>810</v>
      </c>
      <c r="G346" s="2" t="s">
        <v>811</v>
      </c>
      <c r="H346" s="2" t="s">
        <v>59</v>
      </c>
      <c r="I346" s="2" t="s">
        <v>40</v>
      </c>
      <c r="J346" s="2" t="s">
        <v>793</v>
      </c>
      <c r="K346" s="2" t="s">
        <v>33</v>
      </c>
      <c r="L346" s="2" t="s">
        <v>34</v>
      </c>
      <c r="M346" s="3">
        <v>3272167.5</v>
      </c>
      <c r="N346" s="3"/>
      <c r="O346" s="3">
        <v>658997.98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3931165.48</v>
      </c>
    </row>
    <row r="347" spans="1:27" ht="30.6" x14ac:dyDescent="0.25">
      <c r="A347" s="2" t="s">
        <v>640</v>
      </c>
      <c r="B347" s="2" t="s">
        <v>1222</v>
      </c>
      <c r="C347" s="2" t="s">
        <v>826</v>
      </c>
      <c r="D347" s="2" t="s">
        <v>827</v>
      </c>
      <c r="E347" s="2" t="s">
        <v>831</v>
      </c>
      <c r="F347" s="2" t="s">
        <v>832</v>
      </c>
      <c r="G347" s="2" t="s">
        <v>833</v>
      </c>
      <c r="H347" s="2" t="s">
        <v>59</v>
      </c>
      <c r="I347" s="2" t="s">
        <v>83</v>
      </c>
      <c r="J347" s="2" t="s">
        <v>793</v>
      </c>
      <c r="K347" s="2" t="s">
        <v>33</v>
      </c>
      <c r="L347" s="2" t="s">
        <v>34</v>
      </c>
      <c r="M347" s="3">
        <v>171576.05</v>
      </c>
      <c r="N347" s="3"/>
      <c r="O347" s="3">
        <v>67619.789999999994</v>
      </c>
      <c r="P347" s="3">
        <v>10401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249596.84</v>
      </c>
    </row>
    <row r="348" spans="1:27" ht="30.6" x14ac:dyDescent="0.25">
      <c r="A348" s="2" t="s">
        <v>640</v>
      </c>
      <c r="B348" s="2" t="s">
        <v>1222</v>
      </c>
      <c r="C348" s="2" t="s">
        <v>826</v>
      </c>
      <c r="D348" s="2" t="s">
        <v>827</v>
      </c>
      <c r="E348" s="2" t="s">
        <v>837</v>
      </c>
      <c r="F348" s="2" t="s">
        <v>838</v>
      </c>
      <c r="G348" s="2" t="s">
        <v>839</v>
      </c>
      <c r="H348" s="2" t="s">
        <v>59</v>
      </c>
      <c r="I348" s="2" t="s">
        <v>48</v>
      </c>
      <c r="J348" s="2" t="s">
        <v>793</v>
      </c>
      <c r="K348" s="2" t="s">
        <v>49</v>
      </c>
      <c r="L348" s="2" t="s">
        <v>42</v>
      </c>
      <c r="M348" s="3">
        <v>167297.39000000001</v>
      </c>
      <c r="N348" s="3"/>
      <c r="O348" s="3">
        <v>472904.7</v>
      </c>
      <c r="P348" s="3">
        <v>57549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697751.09</v>
      </c>
    </row>
    <row r="349" spans="1:27" ht="30.6" x14ac:dyDescent="0.25">
      <c r="A349" s="2" t="s">
        <v>640</v>
      </c>
      <c r="B349" s="2" t="s">
        <v>1222</v>
      </c>
      <c r="C349" s="2" t="s">
        <v>826</v>
      </c>
      <c r="D349" s="2" t="s">
        <v>827</v>
      </c>
      <c r="E349" s="2" t="s">
        <v>840</v>
      </c>
      <c r="F349" s="2" t="s">
        <v>841</v>
      </c>
      <c r="G349" s="2" t="s">
        <v>840</v>
      </c>
      <c r="H349" s="2" t="s">
        <v>59</v>
      </c>
      <c r="I349" s="2" t="s">
        <v>444</v>
      </c>
      <c r="J349" s="2" t="s">
        <v>793</v>
      </c>
      <c r="K349" s="2" t="s">
        <v>49</v>
      </c>
      <c r="L349" s="2" t="s">
        <v>42</v>
      </c>
      <c r="M349" s="3">
        <v>0</v>
      </c>
      <c r="N349" s="3"/>
      <c r="O349" s="3">
        <v>59031</v>
      </c>
      <c r="P349" s="3">
        <v>259842</v>
      </c>
      <c r="Q349" s="3">
        <v>713375</v>
      </c>
      <c r="R349" s="3">
        <v>15750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1047998</v>
      </c>
    </row>
    <row r="350" spans="1:27" ht="30.6" x14ac:dyDescent="0.25">
      <c r="A350" s="2" t="s">
        <v>640</v>
      </c>
      <c r="B350" s="2" t="s">
        <v>1222</v>
      </c>
      <c r="C350" s="2" t="s">
        <v>812</v>
      </c>
      <c r="D350" s="2" t="s">
        <v>813</v>
      </c>
      <c r="E350" s="2" t="s">
        <v>814</v>
      </c>
      <c r="F350" s="2" t="s">
        <v>815</v>
      </c>
      <c r="G350" s="2" t="s">
        <v>816</v>
      </c>
      <c r="H350" s="2" t="s">
        <v>59</v>
      </c>
      <c r="I350" s="2" t="s">
        <v>40</v>
      </c>
      <c r="J350" s="2" t="s">
        <v>793</v>
      </c>
      <c r="K350" s="2" t="s">
        <v>33</v>
      </c>
      <c r="L350" s="2" t="s">
        <v>34</v>
      </c>
      <c r="M350" s="3">
        <v>14760309.859999999</v>
      </c>
      <c r="N350" s="3"/>
      <c r="O350" s="3">
        <v>1108594.6399999999</v>
      </c>
      <c r="P350" s="3">
        <v>14527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15883431.5</v>
      </c>
    </row>
    <row r="351" spans="1:27" ht="30.6" x14ac:dyDescent="0.25">
      <c r="A351" s="2" t="s">
        <v>640</v>
      </c>
      <c r="B351" s="2" t="s">
        <v>1222</v>
      </c>
      <c r="C351" s="2" t="s">
        <v>812</v>
      </c>
      <c r="D351" s="2" t="s">
        <v>813</v>
      </c>
      <c r="E351" s="2" t="s">
        <v>823</v>
      </c>
      <c r="F351" s="2" t="s">
        <v>824</v>
      </c>
      <c r="G351" s="2" t="s">
        <v>825</v>
      </c>
      <c r="H351" s="2" t="s">
        <v>59</v>
      </c>
      <c r="I351" s="2" t="s">
        <v>139</v>
      </c>
      <c r="J351" s="2" t="s">
        <v>793</v>
      </c>
      <c r="K351" s="2" t="s">
        <v>33</v>
      </c>
      <c r="L351" s="2" t="s">
        <v>34</v>
      </c>
      <c r="M351" s="3">
        <v>83331.350000000006</v>
      </c>
      <c r="N351" s="3"/>
      <c r="O351" s="3">
        <v>4629.47</v>
      </c>
      <c r="P351" s="3">
        <v>0</v>
      </c>
      <c r="Q351" s="3">
        <v>0</v>
      </c>
      <c r="R351" s="3">
        <v>1659950</v>
      </c>
      <c r="S351" s="3">
        <v>3091797</v>
      </c>
      <c r="T351" s="3">
        <v>1589661</v>
      </c>
      <c r="U351" s="3">
        <v>38208312</v>
      </c>
      <c r="V351" s="3">
        <v>2782786</v>
      </c>
      <c r="W351" s="3">
        <v>0</v>
      </c>
      <c r="X351" s="3">
        <v>0</v>
      </c>
      <c r="Y351" s="3">
        <v>0</v>
      </c>
      <c r="Z351" s="3">
        <v>0</v>
      </c>
      <c r="AA351" s="3">
        <v>47420466.82</v>
      </c>
    </row>
    <row r="352" spans="1:27" ht="30.6" x14ac:dyDescent="0.25">
      <c r="A352" s="2" t="s">
        <v>640</v>
      </c>
      <c r="B352" s="2" t="s">
        <v>1225</v>
      </c>
      <c r="C352" s="2" t="s">
        <v>872</v>
      </c>
      <c r="D352" s="2" t="s">
        <v>873</v>
      </c>
      <c r="E352" s="2" t="s">
        <v>874</v>
      </c>
      <c r="F352" s="2" t="s">
        <v>875</v>
      </c>
      <c r="G352" s="2" t="s">
        <v>876</v>
      </c>
      <c r="H352" s="2" t="s">
        <v>59</v>
      </c>
      <c r="I352" s="2" t="s">
        <v>40</v>
      </c>
      <c r="J352" s="2" t="s">
        <v>860</v>
      </c>
      <c r="K352" s="2" t="s">
        <v>33</v>
      </c>
      <c r="L352" s="2" t="s">
        <v>34</v>
      </c>
      <c r="M352" s="3">
        <v>2305629.34</v>
      </c>
      <c r="N352" s="3"/>
      <c r="O352" s="3">
        <v>0</v>
      </c>
      <c r="P352" s="3">
        <v>0</v>
      </c>
      <c r="Q352" s="3">
        <v>0</v>
      </c>
      <c r="R352" s="3">
        <v>100000</v>
      </c>
      <c r="S352" s="3">
        <v>1680138</v>
      </c>
      <c r="T352" s="3">
        <v>2105761</v>
      </c>
      <c r="U352" s="3">
        <v>409101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6600629.3399999999</v>
      </c>
    </row>
    <row r="353" spans="1:27" ht="30.6" x14ac:dyDescent="0.25">
      <c r="A353" s="2" t="s">
        <v>640</v>
      </c>
      <c r="B353" s="2" t="s">
        <v>1225</v>
      </c>
      <c r="C353" s="2" t="s">
        <v>872</v>
      </c>
      <c r="D353" s="2" t="s">
        <v>873</v>
      </c>
      <c r="E353" s="2" t="s">
        <v>880</v>
      </c>
      <c r="F353" s="2" t="s">
        <v>881</v>
      </c>
      <c r="G353" s="2" t="s">
        <v>880</v>
      </c>
      <c r="H353" s="2" t="s">
        <v>59</v>
      </c>
      <c r="I353" s="2" t="s">
        <v>40</v>
      </c>
      <c r="J353" s="2" t="s">
        <v>860</v>
      </c>
      <c r="K353" s="2" t="s">
        <v>33</v>
      </c>
      <c r="L353" s="2" t="s">
        <v>42</v>
      </c>
      <c r="M353" s="3">
        <v>0</v>
      </c>
      <c r="N353" s="3"/>
      <c r="O353" s="3">
        <v>0</v>
      </c>
      <c r="P353" s="3">
        <v>0</v>
      </c>
      <c r="Q353" s="3">
        <v>1085200</v>
      </c>
      <c r="R353" s="3">
        <v>8290964</v>
      </c>
      <c r="S353" s="3">
        <v>4810838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14187002</v>
      </c>
    </row>
    <row r="354" spans="1:27" ht="30.6" x14ac:dyDescent="0.25">
      <c r="A354" s="2" t="s">
        <v>640</v>
      </c>
      <c r="B354" s="2" t="s">
        <v>1225</v>
      </c>
      <c r="C354" s="2" t="s">
        <v>872</v>
      </c>
      <c r="D354" s="2" t="s">
        <v>873</v>
      </c>
      <c r="E354" s="2" t="s">
        <v>882</v>
      </c>
      <c r="F354" s="2" t="s">
        <v>883</v>
      </c>
      <c r="G354" s="2" t="s">
        <v>882</v>
      </c>
      <c r="H354" s="2" t="s">
        <v>59</v>
      </c>
      <c r="I354" s="2" t="s">
        <v>444</v>
      </c>
      <c r="J354" s="2" t="s">
        <v>860</v>
      </c>
      <c r="K354" s="2" t="s">
        <v>49</v>
      </c>
      <c r="L354" s="2" t="s">
        <v>42</v>
      </c>
      <c r="M354" s="3">
        <v>0</v>
      </c>
      <c r="N354" s="3"/>
      <c r="O354" s="3">
        <v>0</v>
      </c>
      <c r="P354" s="3">
        <v>448000</v>
      </c>
      <c r="Q354" s="3">
        <v>0</v>
      </c>
      <c r="R354" s="3">
        <v>643580</v>
      </c>
      <c r="S354" s="3">
        <v>1307620</v>
      </c>
      <c r="T354" s="3">
        <v>216541</v>
      </c>
      <c r="U354" s="3">
        <v>114260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2730001</v>
      </c>
    </row>
    <row r="355" spans="1:27" ht="30.6" x14ac:dyDescent="0.25">
      <c r="A355" s="2" t="s">
        <v>640</v>
      </c>
      <c r="B355" s="2" t="s">
        <v>1225</v>
      </c>
      <c r="C355" s="2" t="s">
        <v>872</v>
      </c>
      <c r="D355" s="2" t="s">
        <v>873</v>
      </c>
      <c r="E355" s="2" t="s">
        <v>886</v>
      </c>
      <c r="F355" s="2" t="s">
        <v>887</v>
      </c>
      <c r="G355" s="2" t="s">
        <v>886</v>
      </c>
      <c r="H355" s="2" t="s">
        <v>59</v>
      </c>
      <c r="I355" s="2" t="s">
        <v>48</v>
      </c>
      <c r="J355" s="2" t="s">
        <v>860</v>
      </c>
      <c r="K355" s="2" t="s">
        <v>49</v>
      </c>
      <c r="L355" s="2" t="s">
        <v>42</v>
      </c>
      <c r="M355" s="3">
        <v>0</v>
      </c>
      <c r="N355" s="3"/>
      <c r="O355" s="3">
        <v>0</v>
      </c>
      <c r="P355" s="3">
        <v>0</v>
      </c>
      <c r="Q355" s="3">
        <v>1829000</v>
      </c>
      <c r="R355" s="3">
        <v>61168</v>
      </c>
      <c r="S355" s="3">
        <v>61666</v>
      </c>
      <c r="T355" s="3">
        <v>201747</v>
      </c>
      <c r="U355" s="3">
        <v>228231</v>
      </c>
      <c r="V355" s="3">
        <v>78190</v>
      </c>
      <c r="W355" s="3">
        <v>0</v>
      </c>
      <c r="X355" s="3">
        <v>0</v>
      </c>
      <c r="Y355" s="3">
        <v>0</v>
      </c>
      <c r="Z355" s="3">
        <v>0</v>
      </c>
      <c r="AA355" s="3">
        <v>2460002</v>
      </c>
    </row>
    <row r="356" spans="1:27" ht="30.6" x14ac:dyDescent="0.25">
      <c r="A356" s="2" t="s">
        <v>640</v>
      </c>
      <c r="B356" s="2" t="s">
        <v>1225</v>
      </c>
      <c r="C356" s="2" t="s">
        <v>861</v>
      </c>
      <c r="D356" s="2" t="s">
        <v>862</v>
      </c>
      <c r="E356" s="2" t="s">
        <v>863</v>
      </c>
      <c r="F356" s="2" t="s">
        <v>864</v>
      </c>
      <c r="G356" s="2" t="s">
        <v>865</v>
      </c>
      <c r="H356" s="2" t="s">
        <v>59</v>
      </c>
      <c r="I356" s="2" t="s">
        <v>182</v>
      </c>
      <c r="J356" s="2" t="s">
        <v>860</v>
      </c>
      <c r="K356" s="2" t="s">
        <v>33</v>
      </c>
      <c r="L356" s="2" t="s">
        <v>34</v>
      </c>
      <c r="M356" s="3">
        <v>1886379.72</v>
      </c>
      <c r="N356" s="3"/>
      <c r="O356" s="3">
        <v>21805.54</v>
      </c>
      <c r="P356" s="3">
        <v>0</v>
      </c>
      <c r="Q356" s="3">
        <v>1510001</v>
      </c>
      <c r="R356" s="3">
        <v>3746380</v>
      </c>
      <c r="S356" s="3">
        <v>5630701</v>
      </c>
      <c r="T356" s="3">
        <v>2267115</v>
      </c>
      <c r="U356" s="3">
        <v>208810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15271192.26</v>
      </c>
    </row>
    <row r="357" spans="1:27" ht="20.399999999999999" x14ac:dyDescent="0.25">
      <c r="A357" s="2" t="s">
        <v>640</v>
      </c>
      <c r="B357" s="2" t="s">
        <v>1232</v>
      </c>
      <c r="C357" s="2" t="s">
        <v>1032</v>
      </c>
      <c r="D357" s="2" t="s">
        <v>1033</v>
      </c>
      <c r="E357" s="2" t="s">
        <v>1034</v>
      </c>
      <c r="F357" s="2" t="s">
        <v>1035</v>
      </c>
      <c r="G357" s="2" t="s">
        <v>1036</v>
      </c>
      <c r="H357" s="2" t="s">
        <v>59</v>
      </c>
      <c r="I357" s="2" t="s">
        <v>182</v>
      </c>
      <c r="J357" s="2" t="s">
        <v>425</v>
      </c>
      <c r="K357" s="2" t="s">
        <v>33</v>
      </c>
      <c r="L357" s="2" t="s">
        <v>34</v>
      </c>
      <c r="M357" s="3">
        <v>6041574.4800000004</v>
      </c>
      <c r="N357" s="3"/>
      <c r="O357" s="3">
        <v>1162059.1499999999</v>
      </c>
      <c r="P357" s="3">
        <v>100001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7303634.6299999999</v>
      </c>
    </row>
    <row r="358" spans="1:27" ht="20.399999999999999" x14ac:dyDescent="0.25">
      <c r="A358" s="2" t="s">
        <v>640</v>
      </c>
      <c r="B358" s="2" t="s">
        <v>1232</v>
      </c>
      <c r="C358" s="2" t="s">
        <v>1032</v>
      </c>
      <c r="D358" s="2" t="s">
        <v>1033</v>
      </c>
      <c r="E358" s="2" t="s">
        <v>1037</v>
      </c>
      <c r="F358" s="2" t="s">
        <v>1038</v>
      </c>
      <c r="G358" s="2" t="s">
        <v>1036</v>
      </c>
      <c r="H358" s="2" t="s">
        <v>59</v>
      </c>
      <c r="I358" s="2" t="s">
        <v>182</v>
      </c>
      <c r="J358" s="2" t="s">
        <v>425</v>
      </c>
      <c r="K358" s="2" t="s">
        <v>33</v>
      </c>
      <c r="L358" s="2" t="s">
        <v>34</v>
      </c>
      <c r="M358" s="3">
        <v>6041574.4800000004</v>
      </c>
      <c r="N358" s="3"/>
      <c r="O358" s="3">
        <v>1162059.1499999999</v>
      </c>
      <c r="P358" s="3">
        <v>100001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7303634.6299999999</v>
      </c>
    </row>
    <row r="359" spans="1:27" ht="30.6" x14ac:dyDescent="0.25">
      <c r="A359" s="2" t="s">
        <v>640</v>
      </c>
      <c r="B359" s="2" t="s">
        <v>1232</v>
      </c>
      <c r="C359" s="2" t="s">
        <v>1039</v>
      </c>
      <c r="D359" s="2" t="s">
        <v>1040</v>
      </c>
      <c r="E359" s="2" t="s">
        <v>1041</v>
      </c>
      <c r="F359" s="2" t="s">
        <v>1042</v>
      </c>
      <c r="G359" s="2" t="s">
        <v>1043</v>
      </c>
      <c r="H359" s="2" t="s">
        <v>59</v>
      </c>
      <c r="I359" s="2" t="s">
        <v>48</v>
      </c>
      <c r="J359" s="2" t="s">
        <v>425</v>
      </c>
      <c r="K359" s="2" t="s">
        <v>49</v>
      </c>
      <c r="L359" s="2" t="s">
        <v>34</v>
      </c>
      <c r="M359" s="3">
        <v>249612.57</v>
      </c>
      <c r="N359" s="3"/>
      <c r="O359" s="3">
        <v>101896.6</v>
      </c>
      <c r="P359" s="3">
        <v>181072</v>
      </c>
      <c r="Q359" s="3">
        <v>181072</v>
      </c>
      <c r="R359" s="3">
        <v>45000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758653.17</v>
      </c>
    </row>
    <row r="360" spans="1:27" ht="30.6" x14ac:dyDescent="0.25">
      <c r="A360" s="2" t="s">
        <v>640</v>
      </c>
      <c r="B360" s="2" t="s">
        <v>1232</v>
      </c>
      <c r="C360" s="2" t="s">
        <v>1044</v>
      </c>
      <c r="D360" s="2" t="s">
        <v>1045</v>
      </c>
      <c r="E360" s="2" t="s">
        <v>1046</v>
      </c>
      <c r="F360" s="2" t="s">
        <v>1047</v>
      </c>
      <c r="G360" s="2" t="s">
        <v>1048</v>
      </c>
      <c r="H360" s="2" t="s">
        <v>59</v>
      </c>
      <c r="I360" s="2" t="s">
        <v>48</v>
      </c>
      <c r="J360" s="2" t="s">
        <v>425</v>
      </c>
      <c r="K360" s="2" t="s">
        <v>49</v>
      </c>
      <c r="L360" s="2" t="s">
        <v>34</v>
      </c>
      <c r="M360" s="3">
        <v>0.02</v>
      </c>
      <c r="N360" s="3"/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1482898</v>
      </c>
      <c r="U360" s="3">
        <v>3018767</v>
      </c>
      <c r="V360" s="3">
        <v>6124336</v>
      </c>
      <c r="W360" s="3">
        <v>15171053</v>
      </c>
      <c r="X360" s="3">
        <v>152941</v>
      </c>
      <c r="Y360" s="3">
        <v>0</v>
      </c>
      <c r="Z360" s="3">
        <v>0</v>
      </c>
      <c r="AA360" s="3">
        <v>25949995.02</v>
      </c>
    </row>
    <row r="361" spans="1:27" ht="30.6" x14ac:dyDescent="0.25">
      <c r="A361" s="2" t="s">
        <v>640</v>
      </c>
      <c r="B361" s="2" t="s">
        <v>1232</v>
      </c>
      <c r="C361" s="2" t="s">
        <v>1044</v>
      </c>
      <c r="D361" s="2" t="s">
        <v>1045</v>
      </c>
      <c r="E361" s="2" t="s">
        <v>1049</v>
      </c>
      <c r="F361" s="2" t="s">
        <v>1050</v>
      </c>
      <c r="G361" s="2" t="s">
        <v>1051</v>
      </c>
      <c r="H361" s="2" t="s">
        <v>59</v>
      </c>
      <c r="I361" s="2" t="s">
        <v>40</v>
      </c>
      <c r="J361" s="2" t="s">
        <v>425</v>
      </c>
      <c r="K361" s="2" t="s">
        <v>33</v>
      </c>
      <c r="L361" s="2" t="s">
        <v>34</v>
      </c>
      <c r="M361" s="3">
        <v>61666.8</v>
      </c>
      <c r="N361" s="3"/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14899</v>
      </c>
      <c r="U361" s="3">
        <v>172768</v>
      </c>
      <c r="V361" s="3">
        <v>817927</v>
      </c>
      <c r="W361" s="3">
        <v>168405</v>
      </c>
      <c r="X361" s="3">
        <v>0</v>
      </c>
      <c r="Y361" s="3">
        <v>0</v>
      </c>
      <c r="Z361" s="3">
        <v>0</v>
      </c>
      <c r="AA361" s="3">
        <v>1235665.8</v>
      </c>
    </row>
    <row r="362" spans="1:27" ht="30.6" x14ac:dyDescent="0.25">
      <c r="A362" s="2" t="s">
        <v>640</v>
      </c>
      <c r="B362" s="2" t="s">
        <v>1232</v>
      </c>
      <c r="C362" s="2" t="s">
        <v>1044</v>
      </c>
      <c r="D362" s="2" t="s">
        <v>1045</v>
      </c>
      <c r="E362" s="2" t="s">
        <v>1052</v>
      </c>
      <c r="F362" s="2" t="s">
        <v>1053</v>
      </c>
      <c r="G362" s="2" t="s">
        <v>1054</v>
      </c>
      <c r="H362" s="2" t="s">
        <v>59</v>
      </c>
      <c r="I362" s="2" t="s">
        <v>48</v>
      </c>
      <c r="J362" s="2" t="s">
        <v>425</v>
      </c>
      <c r="K362" s="2" t="s">
        <v>49</v>
      </c>
      <c r="L362" s="2" t="s">
        <v>34</v>
      </c>
      <c r="M362" s="3">
        <v>74989.48</v>
      </c>
      <c r="N362" s="3"/>
      <c r="O362" s="3">
        <v>68085.02</v>
      </c>
      <c r="P362" s="3">
        <v>447556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590630.5</v>
      </c>
    </row>
    <row r="363" spans="1:27" ht="30.6" x14ac:dyDescent="0.25">
      <c r="A363" s="2" t="s">
        <v>640</v>
      </c>
      <c r="B363" s="2" t="s">
        <v>1232</v>
      </c>
      <c r="C363" s="2" t="s">
        <v>1044</v>
      </c>
      <c r="D363" s="2" t="s">
        <v>1045</v>
      </c>
      <c r="E363" s="2" t="s">
        <v>1055</v>
      </c>
      <c r="F363" s="2" t="s">
        <v>1056</v>
      </c>
      <c r="G363" s="2" t="s">
        <v>1055</v>
      </c>
      <c r="H363" s="2" t="s">
        <v>59</v>
      </c>
      <c r="I363" s="2" t="s">
        <v>48</v>
      </c>
      <c r="J363" s="2" t="s">
        <v>425</v>
      </c>
      <c r="K363" s="2" t="s">
        <v>49</v>
      </c>
      <c r="L363" s="2" t="s">
        <v>42</v>
      </c>
      <c r="M363" s="3">
        <v>0</v>
      </c>
      <c r="N363" s="3"/>
      <c r="O363" s="3">
        <v>0</v>
      </c>
      <c r="P363" s="3">
        <v>0</v>
      </c>
      <c r="Q363" s="3">
        <v>0</v>
      </c>
      <c r="R363" s="3">
        <v>249778</v>
      </c>
      <c r="S363" s="3">
        <v>1279222</v>
      </c>
      <c r="T363" s="3">
        <v>23000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1552000</v>
      </c>
    </row>
    <row r="364" spans="1:27" ht="30.6" x14ac:dyDescent="0.25">
      <c r="A364" s="2" t="s">
        <v>640</v>
      </c>
      <c r="B364" s="2" t="s">
        <v>1232</v>
      </c>
      <c r="C364" s="2" t="s">
        <v>1044</v>
      </c>
      <c r="D364" s="2" t="s">
        <v>1045</v>
      </c>
      <c r="E364" s="2" t="s">
        <v>1057</v>
      </c>
      <c r="F364" s="2" t="s">
        <v>1058</v>
      </c>
      <c r="G364" s="2" t="s">
        <v>1057</v>
      </c>
      <c r="H364" s="2" t="s">
        <v>59</v>
      </c>
      <c r="I364" s="2" t="s">
        <v>444</v>
      </c>
      <c r="J364" s="2" t="s">
        <v>425</v>
      </c>
      <c r="K364" s="2" t="s">
        <v>49</v>
      </c>
      <c r="L364" s="2"/>
      <c r="M364" s="3">
        <v>0</v>
      </c>
      <c r="N364" s="3"/>
      <c r="O364" s="3">
        <v>0</v>
      </c>
      <c r="P364" s="3">
        <v>0</v>
      </c>
      <c r="Q364" s="3">
        <v>0</v>
      </c>
      <c r="R364" s="3">
        <v>1421006</v>
      </c>
      <c r="S364" s="3">
        <v>489994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1911000</v>
      </c>
    </row>
    <row r="365" spans="1:27" ht="20.399999999999999" x14ac:dyDescent="0.25">
      <c r="A365" s="2" t="s">
        <v>640</v>
      </c>
      <c r="B365" s="2" t="s">
        <v>1237</v>
      </c>
      <c r="C365" s="2" t="s">
        <v>1109</v>
      </c>
      <c r="D365" s="2" t="s">
        <v>1110</v>
      </c>
      <c r="E365" s="2" t="s">
        <v>1114</v>
      </c>
      <c r="F365" s="2" t="s">
        <v>1115</v>
      </c>
      <c r="G365" s="2" t="s">
        <v>1116</v>
      </c>
      <c r="H365" s="2" t="s">
        <v>59</v>
      </c>
      <c r="I365" s="2" t="s">
        <v>444</v>
      </c>
      <c r="J365" s="2" t="s">
        <v>434</v>
      </c>
      <c r="K365" s="2" t="s">
        <v>49</v>
      </c>
      <c r="L365" s="2" t="s">
        <v>34</v>
      </c>
      <c r="M365" s="3">
        <v>166049.19</v>
      </c>
      <c r="N365" s="3"/>
      <c r="O365" s="3">
        <v>0</v>
      </c>
      <c r="P365" s="3">
        <v>0</v>
      </c>
      <c r="Q365" s="3">
        <v>0</v>
      </c>
      <c r="R365" s="3">
        <v>451290</v>
      </c>
      <c r="S365" s="3">
        <v>1238614</v>
      </c>
      <c r="T365" s="3">
        <v>1971825</v>
      </c>
      <c r="U365" s="3">
        <v>730895</v>
      </c>
      <c r="V365" s="3">
        <v>15751750</v>
      </c>
      <c r="W365" s="3">
        <v>9069709</v>
      </c>
      <c r="X365" s="3">
        <v>195918</v>
      </c>
      <c r="Y365" s="3">
        <v>0</v>
      </c>
      <c r="Z365" s="3">
        <v>0</v>
      </c>
      <c r="AA365" s="3">
        <v>29576050.190000001</v>
      </c>
    </row>
    <row r="366" spans="1:27" ht="20.399999999999999" x14ac:dyDescent="0.25">
      <c r="A366" s="2" t="s">
        <v>640</v>
      </c>
      <c r="B366" s="2" t="s">
        <v>1237</v>
      </c>
      <c r="C366" s="2" t="s">
        <v>1109</v>
      </c>
      <c r="D366" s="2" t="s">
        <v>1110</v>
      </c>
      <c r="E366" s="2" t="s">
        <v>1123</v>
      </c>
      <c r="F366" s="2" t="s">
        <v>1124</v>
      </c>
      <c r="G366" s="2" t="s">
        <v>1116</v>
      </c>
      <c r="H366" s="2" t="s">
        <v>59</v>
      </c>
      <c r="I366" s="2" t="s">
        <v>444</v>
      </c>
      <c r="J366" s="2" t="s">
        <v>434</v>
      </c>
      <c r="K366" s="2" t="s">
        <v>49</v>
      </c>
      <c r="L366" s="2" t="s">
        <v>34</v>
      </c>
      <c r="M366" s="3">
        <v>166049.19</v>
      </c>
      <c r="N366" s="3"/>
      <c r="O366" s="3">
        <v>0</v>
      </c>
      <c r="P366" s="3">
        <v>0</v>
      </c>
      <c r="Q366" s="3">
        <v>0</v>
      </c>
      <c r="R366" s="3">
        <v>451290</v>
      </c>
      <c r="S366" s="3">
        <v>1238614</v>
      </c>
      <c r="T366" s="3">
        <v>1971825</v>
      </c>
      <c r="U366" s="3">
        <v>730895</v>
      </c>
      <c r="V366" s="3">
        <v>15751750</v>
      </c>
      <c r="W366" s="3">
        <v>9069709</v>
      </c>
      <c r="X366" s="3">
        <v>195918</v>
      </c>
      <c r="Y366" s="3">
        <v>0</v>
      </c>
      <c r="Z366" s="3">
        <v>0</v>
      </c>
      <c r="AA366" s="3">
        <v>29576050.190000001</v>
      </c>
    </row>
    <row r="367" spans="1:27" ht="30.6" x14ac:dyDescent="0.25">
      <c r="A367" s="2" t="s">
        <v>640</v>
      </c>
      <c r="B367" s="2" t="s">
        <v>1237</v>
      </c>
      <c r="C367" s="2" t="s">
        <v>1141</v>
      </c>
      <c r="D367" s="2" t="s">
        <v>1142</v>
      </c>
      <c r="E367" s="2" t="s">
        <v>1167</v>
      </c>
      <c r="F367" s="2" t="s">
        <v>1168</v>
      </c>
      <c r="G367" s="2" t="s">
        <v>1169</v>
      </c>
      <c r="H367" s="2" t="s">
        <v>59</v>
      </c>
      <c r="I367" s="2" t="s">
        <v>40</v>
      </c>
      <c r="J367" s="2" t="s">
        <v>434</v>
      </c>
      <c r="K367" s="2" t="s">
        <v>33</v>
      </c>
      <c r="L367" s="2" t="s">
        <v>34</v>
      </c>
      <c r="M367" s="3">
        <v>26351.08</v>
      </c>
      <c r="N367" s="3"/>
      <c r="O367" s="3">
        <v>0</v>
      </c>
      <c r="P367" s="3">
        <v>0</v>
      </c>
      <c r="Q367" s="3">
        <v>0</v>
      </c>
      <c r="R367" s="3">
        <v>213761</v>
      </c>
      <c r="S367" s="3">
        <v>458990</v>
      </c>
      <c r="T367" s="3">
        <v>227232</v>
      </c>
      <c r="U367" s="3">
        <v>3265714</v>
      </c>
      <c r="V367" s="3">
        <v>209301</v>
      </c>
      <c r="W367" s="3">
        <v>0</v>
      </c>
      <c r="X367" s="3">
        <v>0</v>
      </c>
      <c r="Y367" s="3">
        <v>0</v>
      </c>
      <c r="Z367" s="3">
        <v>0</v>
      </c>
      <c r="AA367" s="3">
        <v>4401349.08</v>
      </c>
    </row>
    <row r="368" spans="1:27" ht="30.6" x14ac:dyDescent="0.25">
      <c r="A368" s="2" t="s">
        <v>640</v>
      </c>
      <c r="B368" s="2" t="s">
        <v>1237</v>
      </c>
      <c r="C368" s="2" t="s">
        <v>1141</v>
      </c>
      <c r="D368" s="2" t="s">
        <v>1142</v>
      </c>
      <c r="E368" s="2" t="s">
        <v>1170</v>
      </c>
      <c r="F368" s="2" t="s">
        <v>1171</v>
      </c>
      <c r="G368" s="2" t="s">
        <v>1172</v>
      </c>
      <c r="H368" s="2" t="s">
        <v>59</v>
      </c>
      <c r="I368" s="2" t="s">
        <v>40</v>
      </c>
      <c r="J368" s="2" t="s">
        <v>434</v>
      </c>
      <c r="K368" s="2" t="s">
        <v>33</v>
      </c>
      <c r="L368" s="2" t="s">
        <v>34</v>
      </c>
      <c r="M368" s="3">
        <v>39203.599999999999</v>
      </c>
      <c r="N368" s="3"/>
      <c r="O368" s="3">
        <v>96569.16</v>
      </c>
      <c r="P368" s="3">
        <v>0</v>
      </c>
      <c r="Q368" s="3">
        <v>0</v>
      </c>
      <c r="R368" s="3">
        <v>197700</v>
      </c>
      <c r="S368" s="3">
        <v>645117</v>
      </c>
      <c r="T368" s="3">
        <v>19998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998587.76</v>
      </c>
    </row>
    <row r="369" spans="1:27" ht="30.6" x14ac:dyDescent="0.25">
      <c r="A369" s="2" t="s">
        <v>640</v>
      </c>
      <c r="B369" s="2" t="s">
        <v>1237</v>
      </c>
      <c r="C369" s="2" t="s">
        <v>1141</v>
      </c>
      <c r="D369" s="2" t="s">
        <v>1142</v>
      </c>
      <c r="E369" s="2" t="s">
        <v>1185</v>
      </c>
      <c r="F369" s="2" t="s">
        <v>1186</v>
      </c>
      <c r="G369" s="2" t="s">
        <v>1185</v>
      </c>
      <c r="H369" s="2" t="s">
        <v>59</v>
      </c>
      <c r="I369" s="2" t="s">
        <v>48</v>
      </c>
      <c r="J369" s="2" t="s">
        <v>434</v>
      </c>
      <c r="K369" s="2" t="s">
        <v>49</v>
      </c>
      <c r="L369" s="2" t="s">
        <v>34</v>
      </c>
      <c r="M369" s="3">
        <v>0</v>
      </c>
      <c r="N369" s="3"/>
      <c r="O369" s="3">
        <v>0</v>
      </c>
      <c r="P369" s="3">
        <v>0</v>
      </c>
      <c r="Q369" s="3">
        <v>0</v>
      </c>
      <c r="R369" s="3">
        <v>122568</v>
      </c>
      <c r="S369" s="3">
        <v>188797</v>
      </c>
      <c r="T369" s="3">
        <v>1471508</v>
      </c>
      <c r="U369" s="3">
        <v>443095</v>
      </c>
      <c r="V369" s="3">
        <v>10033</v>
      </c>
      <c r="W369" s="3">
        <v>0</v>
      </c>
      <c r="X369" s="3">
        <v>0</v>
      </c>
      <c r="Y369" s="3">
        <v>0</v>
      </c>
      <c r="Z369" s="3">
        <v>0</v>
      </c>
      <c r="AA369" s="3">
        <v>2236001</v>
      </c>
    </row>
    <row r="370" spans="1:27" ht="30.6" x14ac:dyDescent="0.25">
      <c r="A370" s="2" t="s">
        <v>640</v>
      </c>
      <c r="B370" s="2" t="s">
        <v>1237</v>
      </c>
      <c r="C370" s="2" t="s">
        <v>1141</v>
      </c>
      <c r="D370" s="2" t="s">
        <v>1142</v>
      </c>
      <c r="E370" s="2" t="s">
        <v>1189</v>
      </c>
      <c r="F370" s="2" t="s">
        <v>1190</v>
      </c>
      <c r="G370" s="2" t="s">
        <v>1189</v>
      </c>
      <c r="H370" s="2" t="s">
        <v>59</v>
      </c>
      <c r="I370" s="2" t="s">
        <v>83</v>
      </c>
      <c r="J370" s="2" t="s">
        <v>434</v>
      </c>
      <c r="K370" s="2" t="s">
        <v>33</v>
      </c>
      <c r="L370" s="2" t="s">
        <v>34</v>
      </c>
      <c r="M370" s="3">
        <v>0</v>
      </c>
      <c r="N370" s="3"/>
      <c r="O370" s="3">
        <v>0</v>
      </c>
      <c r="P370" s="3">
        <v>0</v>
      </c>
      <c r="Q370" s="3">
        <v>0</v>
      </c>
      <c r="R370" s="3">
        <v>132770</v>
      </c>
      <c r="S370" s="3">
        <v>111533</v>
      </c>
      <c r="T370" s="3">
        <v>444695</v>
      </c>
      <c r="U370" s="3">
        <v>16000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704998</v>
      </c>
    </row>
    <row r="371" spans="1:27" ht="20.399999999999999" x14ac:dyDescent="0.25">
      <c r="A371" s="2" t="s">
        <v>684</v>
      </c>
      <c r="B371" s="2" t="s">
        <v>1218</v>
      </c>
      <c r="C371" s="2" t="s">
        <v>685</v>
      </c>
      <c r="D371" s="2" t="s">
        <v>686</v>
      </c>
      <c r="E371" s="2" t="s">
        <v>687</v>
      </c>
      <c r="F371" s="2" t="s">
        <v>688</v>
      </c>
      <c r="G371" s="2" t="s">
        <v>689</v>
      </c>
      <c r="H371" s="2" t="s">
        <v>59</v>
      </c>
      <c r="I371" s="2" t="s">
        <v>433</v>
      </c>
      <c r="J371" s="2" t="s">
        <v>646</v>
      </c>
      <c r="K371" s="2" t="s">
        <v>33</v>
      </c>
      <c r="L371" s="2" t="s">
        <v>34</v>
      </c>
      <c r="M371" s="3">
        <v>231208999.74000001</v>
      </c>
      <c r="N371" s="3"/>
      <c r="O371" s="3">
        <v>2095128.2</v>
      </c>
      <c r="P371" s="3">
        <v>1471831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234775958.94</v>
      </c>
    </row>
    <row r="372" spans="1:27" ht="20.399999999999999" x14ac:dyDescent="0.25">
      <c r="A372" s="2" t="s">
        <v>684</v>
      </c>
      <c r="B372" s="2" t="s">
        <v>1218</v>
      </c>
      <c r="C372" s="2" t="s">
        <v>685</v>
      </c>
      <c r="D372" s="2" t="s">
        <v>686</v>
      </c>
      <c r="E372" s="2" t="s">
        <v>690</v>
      </c>
      <c r="F372" s="2" t="s">
        <v>691</v>
      </c>
      <c r="G372" s="2" t="s">
        <v>692</v>
      </c>
      <c r="H372" s="2" t="s">
        <v>59</v>
      </c>
      <c r="I372" s="2" t="s">
        <v>433</v>
      </c>
      <c r="J372" s="2" t="s">
        <v>646</v>
      </c>
      <c r="K372" s="2" t="s">
        <v>33</v>
      </c>
      <c r="L372" s="2" t="s">
        <v>34</v>
      </c>
      <c r="M372" s="3">
        <v>2817595.27</v>
      </c>
      <c r="N372" s="3"/>
      <c r="O372" s="3">
        <v>1147842.9099999999</v>
      </c>
      <c r="P372" s="3">
        <v>206399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4171837.18</v>
      </c>
    </row>
    <row r="373" spans="1:27" ht="20.399999999999999" x14ac:dyDescent="0.25">
      <c r="A373" s="2" t="s">
        <v>684</v>
      </c>
      <c r="B373" s="2" t="s">
        <v>1218</v>
      </c>
      <c r="C373" s="2" t="s">
        <v>685</v>
      </c>
      <c r="D373" s="2" t="s">
        <v>686</v>
      </c>
      <c r="E373" s="2" t="s">
        <v>696</v>
      </c>
      <c r="F373" s="2" t="s">
        <v>697</v>
      </c>
      <c r="G373" s="2" t="s">
        <v>689</v>
      </c>
      <c r="H373" s="2" t="s">
        <v>59</v>
      </c>
      <c r="I373" s="2" t="s">
        <v>433</v>
      </c>
      <c r="J373" s="2" t="s">
        <v>646</v>
      </c>
      <c r="K373" s="2" t="s">
        <v>33</v>
      </c>
      <c r="L373" s="2" t="s">
        <v>34</v>
      </c>
      <c r="M373" s="3">
        <v>231208999.74000001</v>
      </c>
      <c r="N373" s="3"/>
      <c r="O373" s="3">
        <v>2095128.2</v>
      </c>
      <c r="P373" s="3">
        <v>1471831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234775958.94</v>
      </c>
    </row>
    <row r="374" spans="1:27" x14ac:dyDescent="0.25">
      <c r="A374" s="2" t="s">
        <v>684</v>
      </c>
      <c r="B374" s="2" t="s">
        <v>1227</v>
      </c>
      <c r="C374" s="2" t="s">
        <v>698</v>
      </c>
      <c r="D374" s="2" t="s">
        <v>699</v>
      </c>
      <c r="E374" s="2" t="s">
        <v>703</v>
      </c>
      <c r="F374" s="2" t="s">
        <v>704</v>
      </c>
      <c r="G374" s="2" t="s">
        <v>705</v>
      </c>
      <c r="H374" s="2" t="s">
        <v>59</v>
      </c>
      <c r="I374" s="2" t="s">
        <v>433</v>
      </c>
      <c r="J374" s="2" t="s">
        <v>429</v>
      </c>
      <c r="K374" s="2" t="s">
        <v>33</v>
      </c>
      <c r="L374" s="2" t="s">
        <v>34</v>
      </c>
      <c r="M374" s="3">
        <v>246974.26</v>
      </c>
      <c r="N374" s="3"/>
      <c r="O374" s="3">
        <v>221959.46</v>
      </c>
      <c r="P374" s="3">
        <v>0</v>
      </c>
      <c r="Q374" s="3">
        <v>74450</v>
      </c>
      <c r="R374" s="3">
        <v>3431755</v>
      </c>
      <c r="S374" s="3">
        <v>845658</v>
      </c>
      <c r="T374" s="3">
        <v>8488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4829284.72</v>
      </c>
    </row>
    <row r="375" spans="1:27" ht="20.399999999999999" x14ac:dyDescent="0.25">
      <c r="A375" s="2" t="s">
        <v>684</v>
      </c>
      <c r="B375" s="2" t="s">
        <v>1227</v>
      </c>
      <c r="C375" s="2" t="s">
        <v>1059</v>
      </c>
      <c r="D375" s="2" t="s">
        <v>1060</v>
      </c>
      <c r="E375" s="2" t="s">
        <v>1061</v>
      </c>
      <c r="F375" s="2" t="s">
        <v>1062</v>
      </c>
      <c r="G375" s="2" t="s">
        <v>1063</v>
      </c>
      <c r="H375" s="2" t="s">
        <v>59</v>
      </c>
      <c r="I375" s="2" t="s">
        <v>433</v>
      </c>
      <c r="J375" s="2" t="s">
        <v>425</v>
      </c>
      <c r="K375" s="2" t="s">
        <v>33</v>
      </c>
      <c r="L375" s="2" t="s">
        <v>34</v>
      </c>
      <c r="M375" s="3">
        <v>177482906.49000001</v>
      </c>
      <c r="N375" s="3"/>
      <c r="O375" s="3">
        <v>1032113.36</v>
      </c>
      <c r="P375" s="3">
        <v>525006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179040025.84999999</v>
      </c>
    </row>
    <row r="376" spans="1:27" ht="20.399999999999999" x14ac:dyDescent="0.25">
      <c r="A376" s="2" t="s">
        <v>684</v>
      </c>
      <c r="B376" s="2" t="s">
        <v>1227</v>
      </c>
      <c r="C376" s="2" t="s">
        <v>1059</v>
      </c>
      <c r="D376" s="2" t="s">
        <v>1060</v>
      </c>
      <c r="E376" s="2" t="s">
        <v>1066</v>
      </c>
      <c r="F376" s="2" t="s">
        <v>1067</v>
      </c>
      <c r="G376" s="2" t="s">
        <v>1063</v>
      </c>
      <c r="H376" s="2" t="s">
        <v>59</v>
      </c>
      <c r="I376" s="2" t="s">
        <v>433</v>
      </c>
      <c r="J376" s="2" t="s">
        <v>425</v>
      </c>
      <c r="K376" s="2" t="s">
        <v>33</v>
      </c>
      <c r="L376" s="2" t="s">
        <v>34</v>
      </c>
      <c r="M376" s="3">
        <v>177482906.49000001</v>
      </c>
      <c r="N376" s="3"/>
      <c r="O376" s="3">
        <v>1032113.36</v>
      </c>
      <c r="P376" s="3">
        <v>525006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179040025.84999999</v>
      </c>
    </row>
    <row r="377" spans="1:27" x14ac:dyDescent="0.25">
      <c r="A377" s="2"/>
      <c r="B377" s="2"/>
      <c r="C377" s="2" t="s">
        <v>941</v>
      </c>
      <c r="D377" s="2" t="s">
        <v>942</v>
      </c>
      <c r="E377" s="2" t="s">
        <v>943</v>
      </c>
      <c r="F377" s="2" t="s">
        <v>944</v>
      </c>
      <c r="G377" s="2" t="s">
        <v>943</v>
      </c>
      <c r="H377" s="2" t="s">
        <v>945</v>
      </c>
      <c r="I377" s="2" t="s">
        <v>638</v>
      </c>
      <c r="J377" s="2" t="s">
        <v>639</v>
      </c>
      <c r="K377" s="2" t="s">
        <v>33</v>
      </c>
      <c r="L377" s="2" t="s">
        <v>42</v>
      </c>
      <c r="M377" s="3">
        <v>0</v>
      </c>
      <c r="N377" s="3"/>
      <c r="O377" s="3">
        <v>0</v>
      </c>
      <c r="P377" s="3">
        <v>2051663</v>
      </c>
      <c r="Q377" s="3">
        <v>2065157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4116820</v>
      </c>
    </row>
    <row r="380" spans="1:27" ht="13.8" thickBot="1" x14ac:dyDescent="0.3"/>
    <row r="381" spans="1:27" ht="13.8" thickBot="1" x14ac:dyDescent="0.3">
      <c r="B381" s="10"/>
      <c r="C381" s="11"/>
      <c r="D381" s="11"/>
      <c r="E381" s="12"/>
      <c r="F381" s="13" t="s">
        <v>1212</v>
      </c>
      <c r="P381" s="14" t="s">
        <v>1212</v>
      </c>
      <c r="Q381" s="15"/>
      <c r="R381" s="15"/>
      <c r="S381" s="15"/>
      <c r="T381" s="15"/>
      <c r="U381" s="15"/>
      <c r="V381" s="15"/>
      <c r="W381" s="15"/>
      <c r="X381" s="15"/>
      <c r="Y381" s="13"/>
    </row>
    <row r="382" spans="1:27" ht="21" thickBot="1" x14ac:dyDescent="0.3">
      <c r="B382" s="16"/>
      <c r="C382" s="16"/>
      <c r="D382" s="16"/>
      <c r="E382" s="17" t="s">
        <v>1213</v>
      </c>
      <c r="F382" s="18" t="s">
        <v>1214</v>
      </c>
      <c r="P382" s="19" t="s">
        <v>12</v>
      </c>
      <c r="Q382" s="20" t="s">
        <v>13</v>
      </c>
      <c r="R382" s="20" t="s">
        <v>14</v>
      </c>
      <c r="S382" s="20" t="s">
        <v>15</v>
      </c>
      <c r="T382" s="20" t="s">
        <v>16</v>
      </c>
      <c r="U382" s="20" t="s">
        <v>17</v>
      </c>
      <c r="V382" s="91" t="s">
        <v>18</v>
      </c>
      <c r="W382" s="92"/>
      <c r="X382" s="92"/>
      <c r="Y382" s="21" t="s">
        <v>21</v>
      </c>
    </row>
    <row r="383" spans="1:27" ht="20.399999999999999" x14ac:dyDescent="0.25">
      <c r="B383" s="22"/>
      <c r="C383" s="23"/>
      <c r="D383" s="24"/>
      <c r="E383" s="25" t="s">
        <v>1215</v>
      </c>
      <c r="F383" s="26" t="s">
        <v>1216</v>
      </c>
      <c r="P383" s="27">
        <f>SUMIF($B$2:$B$379,"D",P$2:P$379)</f>
        <v>57230653</v>
      </c>
      <c r="Q383" s="27">
        <f>SUMIF($B$2:$B$379,"D",Q$2:Q$379)</f>
        <v>49290863</v>
      </c>
      <c r="R383" s="27">
        <f>SUMIF($B$2:$B$379,"D",R$2:R$379)</f>
        <v>109299092</v>
      </c>
      <c r="S383" s="27">
        <f>SUMIF($B$2:$B$379,"D",S$2:S$379)</f>
        <v>106794223</v>
      </c>
      <c r="T383" s="27">
        <f>SUMIF($B$2:$B$379,"D",T$2:T$379)</f>
        <v>90120876</v>
      </c>
      <c r="U383" s="27">
        <f>SUMIF($B$2:$B$379,"D",U$2:U$379)</f>
        <v>59388442</v>
      </c>
      <c r="V383" s="93">
        <f>SUMIF($B$2:$B$379,"D",V$2:V$379)</f>
        <v>39996793</v>
      </c>
      <c r="W383" s="93">
        <f>SUMIF($B$2:$B$379,"D",W$2:W$379)</f>
        <v>17996211</v>
      </c>
      <c r="X383" s="93">
        <f>SUMIF($B$2:$B$379,"D",X$2:X$379)</f>
        <v>6282550</v>
      </c>
      <c r="Y383" s="27">
        <f>SUMIF($B$2:$B$379,"D",Y$2:Y$379)</f>
        <v>74116773</v>
      </c>
    </row>
    <row r="384" spans="1:27" ht="20.399999999999999" x14ac:dyDescent="0.25">
      <c r="B384" s="22"/>
      <c r="C384" s="23"/>
      <c r="D384" s="28"/>
      <c r="E384" s="29" t="s">
        <v>1217</v>
      </c>
      <c r="F384" s="30" t="s">
        <v>1217</v>
      </c>
      <c r="P384" s="31">
        <f>SUMIF($B$2:$B$379,"CRA",P$2:P$379)</f>
        <v>33619646</v>
      </c>
      <c r="Q384" s="31">
        <f>SUMIF($B$2:$B$379,"CRA",Q$2:Q$379)</f>
        <v>48306243</v>
      </c>
      <c r="R384" s="31">
        <f>SUMIF($B$2:$B$379,"CRA",R$2:R$379)</f>
        <v>70935455</v>
      </c>
      <c r="S384" s="31">
        <f>SUMIF($B$2:$B$379,"CRA",S$2:S$379)</f>
        <v>35913212</v>
      </c>
      <c r="T384" s="31">
        <f>SUMIF($B$2:$B$379,"CRA",T$2:T$379)</f>
        <v>27741460</v>
      </c>
      <c r="U384" s="31">
        <f>SUMIF($B$2:$B$379,"CRA",U$2:U$379)</f>
        <v>32209076</v>
      </c>
      <c r="V384" s="94">
        <f>SUMIF($B$2:$B$379,"CRA",V$2:V$379)</f>
        <v>56934875</v>
      </c>
      <c r="W384" s="94">
        <f>SUMIF($B$2:$B$379,"CRA",W$2:W$379)</f>
        <v>85161445</v>
      </c>
      <c r="X384" s="94">
        <f>SUMIF($B$2:$B$379,"CRA",X$2:X$379)</f>
        <v>29755534</v>
      </c>
      <c r="Y384" s="31">
        <f>SUMIF($B$2:$B$379,"CRA",Y$2:Y$379)</f>
        <v>17751763</v>
      </c>
    </row>
    <row r="385" spans="2:25" ht="20.399999999999999" x14ac:dyDescent="0.25">
      <c r="B385" s="22"/>
      <c r="C385" s="23"/>
      <c r="D385" s="24"/>
      <c r="E385" s="29" t="s">
        <v>1218</v>
      </c>
      <c r="F385" s="30" t="s">
        <v>1219</v>
      </c>
      <c r="P385" s="31">
        <f>SUMIF($B$2:$B$379,"TD",P$2:P$379)</f>
        <v>31855928</v>
      </c>
      <c r="Q385" s="31">
        <f>SUMIF($B$2:$B$379,"TD",Q$2:Q$379)</f>
        <v>16760982</v>
      </c>
      <c r="R385" s="31">
        <f>SUMIF($B$2:$B$379,"TD",R$2:R$379)</f>
        <v>36409423</v>
      </c>
      <c r="S385" s="31">
        <f>SUMIF($B$2:$B$379,"TD",S$2:S$379)</f>
        <v>30415620</v>
      </c>
      <c r="T385" s="31">
        <f>SUMIF($B$2:$B$379,"TD",T$2:T$379)</f>
        <v>6764015</v>
      </c>
      <c r="U385" s="31">
        <f>SUMIF($B$2:$B$379,"TD",U$2:U$379)</f>
        <v>25632624</v>
      </c>
      <c r="V385" s="94">
        <f>SUMIF($B$2:$B$379,"TD",V$2:V$379)</f>
        <v>9651636</v>
      </c>
      <c r="W385" s="94">
        <f>SUMIF($B$2:$B$379,"TD",W$2:W$379)</f>
        <v>89854</v>
      </c>
      <c r="X385" s="94">
        <f>SUMIF($B$2:$B$379,"TD",X$2:X$379)</f>
        <v>17029</v>
      </c>
      <c r="Y385" s="31">
        <f>SUMIF($B$2:$B$379,"TD",Y$2:Y$379)</f>
        <v>0</v>
      </c>
    </row>
    <row r="386" spans="2:25" ht="20.399999999999999" x14ac:dyDescent="0.25">
      <c r="B386" s="22"/>
      <c r="C386" s="23"/>
      <c r="D386" s="24"/>
      <c r="E386" s="29" t="s">
        <v>1220</v>
      </c>
      <c r="F386" s="30" t="s">
        <v>1220</v>
      </c>
      <c r="P386" s="31">
        <f>SUMIF($B$2:$B$379,"ROWIPP",P$2:P$379)</f>
        <v>5831976</v>
      </c>
      <c r="Q386" s="31">
        <f>SUMIF($B$2:$B$379,"ROWIPP",Q$2:Q$379)</f>
        <v>7398003</v>
      </c>
      <c r="R386" s="31">
        <f>SUMIF($B$2:$B$379,"ROWIPP",R$2:R$379)</f>
        <v>11321248</v>
      </c>
      <c r="S386" s="31">
        <f>SUMIF($B$2:$B$379,"ROWIPP",S$2:S$379)</f>
        <v>19336677</v>
      </c>
      <c r="T386" s="31">
        <f>SUMIF($B$2:$B$379,"ROWIPP",T$2:T$379)</f>
        <v>10418238</v>
      </c>
      <c r="U386" s="31">
        <f>SUMIF($B$2:$B$379,"ROWIPP",U$2:U$379)</f>
        <v>1559637</v>
      </c>
      <c r="V386" s="94">
        <f>SUMIF($B$2:$B$379,"ROWIPP",V$2:V$379)</f>
        <v>0</v>
      </c>
      <c r="W386" s="94">
        <f>SUMIF($B$2:$B$379,"ROWIPP",W$2:W$379)</f>
        <v>0</v>
      </c>
      <c r="X386" s="94">
        <f>SUMIF($B$2:$B$379,"ROWIPP",X$2:X$379)</f>
        <v>0</v>
      </c>
      <c r="Y386" s="31">
        <f>SUMIF($B$2:$B$379,"ROWIPP",Y$2:Y$379)</f>
        <v>0</v>
      </c>
    </row>
    <row r="387" spans="2:25" ht="20.399999999999999" x14ac:dyDescent="0.25">
      <c r="B387" s="22"/>
      <c r="C387" s="23"/>
      <c r="D387" s="24"/>
      <c r="E387" s="29" t="s">
        <v>1221</v>
      </c>
      <c r="F387" s="30" t="s">
        <v>922</v>
      </c>
      <c r="P387" s="31">
        <f>SUMIF($B$2:$B$379,"SF",P$2:P$379)</f>
        <v>1278562</v>
      </c>
      <c r="Q387" s="31">
        <f>SUMIF($B$2:$B$379,"SF",Q$2:Q$379)</f>
        <v>6719913</v>
      </c>
      <c r="R387" s="31">
        <f>SUMIF($B$2:$B$379,"SF",R$2:R$379)</f>
        <v>13899631</v>
      </c>
      <c r="S387" s="31">
        <f>SUMIF($B$2:$B$379,"SF",S$2:S$379)</f>
        <v>3904652</v>
      </c>
      <c r="T387" s="31">
        <f>SUMIF($B$2:$B$379,"SF",T$2:T$379)</f>
        <v>17824598</v>
      </c>
      <c r="U387" s="31">
        <f>SUMIF($B$2:$B$379,"SF",U$2:U$379)</f>
        <v>10286495</v>
      </c>
      <c r="V387" s="94">
        <f>SUMIF($B$2:$B$379,"SF",V$2:V$379)</f>
        <v>0</v>
      </c>
      <c r="W387" s="94">
        <f>SUMIF($B$2:$B$379,"SF",W$2:W$379)</f>
        <v>0</v>
      </c>
      <c r="X387" s="94">
        <f>SUMIF($B$2:$B$379,"SF",X$2:X$379)</f>
        <v>0</v>
      </c>
      <c r="Y387" s="31">
        <f>SUMIF($B$2:$B$379,"SF",Y$2:Y$379)</f>
        <v>0</v>
      </c>
    </row>
    <row r="388" spans="2:25" ht="20.399999999999999" x14ac:dyDescent="0.25">
      <c r="B388" s="22"/>
      <c r="C388" s="23"/>
      <c r="D388" s="24"/>
      <c r="E388" s="29" t="s">
        <v>1222</v>
      </c>
      <c r="F388" s="30" t="s">
        <v>1223</v>
      </c>
      <c r="P388" s="31">
        <f>SUMIF($B$2:$B$379,"TJ",P$2:P$379)</f>
        <v>18980795</v>
      </c>
      <c r="Q388" s="31">
        <f>SUMIF($B$2:$B$379,"TJ",Q$2:Q$379)</f>
        <v>25112144</v>
      </c>
      <c r="R388" s="31">
        <f>SUMIF($B$2:$B$379,"TJ",R$2:R$379)</f>
        <v>29687269</v>
      </c>
      <c r="S388" s="31">
        <f>SUMIF($B$2:$B$379,"TJ",S$2:S$379)</f>
        <v>18786622</v>
      </c>
      <c r="T388" s="31">
        <f>SUMIF($B$2:$B$379,"TJ",T$2:T$379)</f>
        <v>11421417</v>
      </c>
      <c r="U388" s="31">
        <f>SUMIF($B$2:$B$379,"TJ",U$2:U$379)</f>
        <v>44932029</v>
      </c>
      <c r="V388" s="94">
        <f>SUMIF($B$2:$B$379,"TJ",V$2:V$379)</f>
        <v>8903933</v>
      </c>
      <c r="W388" s="94">
        <f>SUMIF($B$2:$B$379,"TJ",W$2:W$379)</f>
        <v>2277632</v>
      </c>
      <c r="X388" s="94">
        <f>SUMIF($B$2:$B$379,"TJ",X$2:X$379)</f>
        <v>18368</v>
      </c>
      <c r="Y388" s="31">
        <f>SUMIF($B$2:$B$379,"TJ",Y$2:Y$379)</f>
        <v>0</v>
      </c>
    </row>
    <row r="389" spans="2:25" ht="20.399999999999999" x14ac:dyDescent="0.25">
      <c r="B389" s="22"/>
      <c r="C389" s="23"/>
      <c r="D389" s="24"/>
      <c r="E389" s="29" t="s">
        <v>1224</v>
      </c>
      <c r="F389" s="30" t="s">
        <v>1224</v>
      </c>
      <c r="P389" s="31">
        <f>SUMIF($B$2:$B$379,"MC",P$2:P$379)</f>
        <v>4512690</v>
      </c>
      <c r="Q389" s="31">
        <f>SUMIF($B$2:$B$379,"MC",Q$2:Q$379)</f>
        <v>4210239</v>
      </c>
      <c r="R389" s="31">
        <f>SUMIF($B$2:$B$379,"MC",R$2:R$379)</f>
        <v>4159506</v>
      </c>
      <c r="S389" s="31">
        <f>SUMIF($B$2:$B$379,"MC",S$2:S$379)</f>
        <v>2285802</v>
      </c>
      <c r="T389" s="31">
        <f>SUMIF($B$2:$B$379,"MC",T$2:T$379)</f>
        <v>1139453</v>
      </c>
      <c r="U389" s="31">
        <f>SUMIF($B$2:$B$379,"MC",U$2:U$379)</f>
        <v>0</v>
      </c>
      <c r="V389" s="94">
        <f>SUMIF($B$2:$B$379,"MC",V$2:V$379)</f>
        <v>0</v>
      </c>
      <c r="W389" s="94">
        <f>SUMIF($B$2:$B$379,"MC",W$2:W$379)</f>
        <v>0</v>
      </c>
      <c r="X389" s="94">
        <f>SUMIF($B$2:$B$379,"MC",X$2:X$379)</f>
        <v>0</v>
      </c>
      <c r="Y389" s="31">
        <f>SUMIF($B$2:$B$379,"MC",Y$2:Y$379)</f>
        <v>0</v>
      </c>
    </row>
    <row r="390" spans="2:25" ht="20.399999999999999" x14ac:dyDescent="0.25">
      <c r="B390" s="22"/>
      <c r="C390" s="23"/>
      <c r="D390" s="24"/>
      <c r="E390" s="29" t="s">
        <v>1225</v>
      </c>
      <c r="F390" s="30" t="s">
        <v>1226</v>
      </c>
      <c r="P390" s="31">
        <f>SUMIF($B$2:$B$379,"TM",P$2:P$379)</f>
        <v>1695474</v>
      </c>
      <c r="Q390" s="31">
        <f>SUMIF($B$2:$B$379,"TM",Q$2:Q$379)</f>
        <v>5578239</v>
      </c>
      <c r="R390" s="31">
        <f>SUMIF($B$2:$B$379,"TM",R$2:R$379)</f>
        <v>16953866</v>
      </c>
      <c r="S390" s="31">
        <f>SUMIF($B$2:$B$379,"TM",S$2:S$379)</f>
        <v>20732415</v>
      </c>
      <c r="T390" s="31">
        <f>SUMIF($B$2:$B$379,"TM",T$2:T$379)</f>
        <v>5310825</v>
      </c>
      <c r="U390" s="31">
        <f>SUMIF($B$2:$B$379,"TM",U$2:U$379)</f>
        <v>960402</v>
      </c>
      <c r="V390" s="94">
        <f>SUMIF($B$2:$B$379,"TM",V$2:V$379)</f>
        <v>78190</v>
      </c>
      <c r="W390" s="94">
        <f>SUMIF($B$2:$B$379,"TM",W$2:W$379)</f>
        <v>0</v>
      </c>
      <c r="X390" s="94">
        <f>SUMIF($B$2:$B$379,"TM",X$2:X$379)</f>
        <v>0</v>
      </c>
      <c r="Y390" s="31">
        <f>SUMIF($B$2:$B$379,"TM",Y$2:Y$379)</f>
        <v>0</v>
      </c>
    </row>
    <row r="391" spans="2:25" ht="20.399999999999999" x14ac:dyDescent="0.25">
      <c r="B391" s="22"/>
      <c r="C391" s="23"/>
      <c r="D391" s="24"/>
      <c r="E391" s="29" t="s">
        <v>1227</v>
      </c>
      <c r="F391" s="30" t="s">
        <v>1228</v>
      </c>
      <c r="P391" s="31">
        <f>SUMIF($B$2:$B$379,"WQ",P$2:P$379)</f>
        <v>30024439</v>
      </c>
      <c r="Q391" s="31">
        <f>SUMIF($B$2:$B$379,"WQ",Q$2:Q$379)</f>
        <v>6310418</v>
      </c>
      <c r="R391" s="31">
        <f>SUMIF($B$2:$B$379,"WQ",R$2:R$379)</f>
        <v>4750943</v>
      </c>
      <c r="S391" s="31">
        <f>SUMIF($B$2:$B$379,"WQ",S$2:S$379)</f>
        <v>871030</v>
      </c>
      <c r="T391" s="31">
        <f>SUMIF($B$2:$B$379,"WQ",T$2:T$379)</f>
        <v>8488</v>
      </c>
      <c r="U391" s="31">
        <f>SUMIF($B$2:$B$379,"WQ",U$2:U$379)</f>
        <v>0</v>
      </c>
      <c r="V391" s="94">
        <f>SUMIF($B$2:$B$379,"WQ",V$2:V$379)</f>
        <v>0</v>
      </c>
      <c r="W391" s="94">
        <f>SUMIF($B$2:$B$379,"WQ",W$2:W$379)</f>
        <v>0</v>
      </c>
      <c r="X391" s="94">
        <f>SUMIF($B$2:$B$379,"WQ",X$2:X$379)</f>
        <v>0</v>
      </c>
      <c r="Y391" s="31">
        <f>SUMIF($B$2:$B$379,"WQ",Y$2:Y$379)</f>
        <v>0</v>
      </c>
    </row>
    <row r="392" spans="2:25" ht="20.399999999999999" x14ac:dyDescent="0.25">
      <c r="B392" s="22"/>
      <c r="C392" s="23"/>
      <c r="D392" s="24"/>
      <c r="E392" s="29" t="s">
        <v>1229</v>
      </c>
      <c r="F392" s="30" t="s">
        <v>35</v>
      </c>
      <c r="P392" s="31">
        <f>SUMIF($B$2:$B$379,"PCCP",P$2:P$379)</f>
        <v>14055096</v>
      </c>
      <c r="Q392" s="31">
        <f>SUMIF($B$2:$B$379,"PCCP",Q$2:Q$379)</f>
        <v>25210431</v>
      </c>
      <c r="R392" s="31">
        <f>SUMIF($B$2:$B$379,"PCCP",R$2:R$379)</f>
        <v>53752081</v>
      </c>
      <c r="S392" s="31">
        <f>SUMIF($B$2:$B$379,"PCCP",S$2:S$379)</f>
        <v>89821923</v>
      </c>
      <c r="T392" s="31">
        <f>SUMIF($B$2:$B$379,"PCCP",T$2:T$379)</f>
        <v>102644408</v>
      </c>
      <c r="U392" s="31">
        <f>SUMIF($B$2:$B$379,"PCCP",U$2:U$379)</f>
        <v>142673547</v>
      </c>
      <c r="V392" s="94">
        <f>SUMIF($B$2:$B$379,"PCCP",V$2:V$379)</f>
        <v>306369483</v>
      </c>
      <c r="W392" s="94">
        <f>SUMIF($B$2:$B$379,"PCCP",W$2:W$379)</f>
        <v>195899584</v>
      </c>
      <c r="X392" s="94">
        <f>SUMIF($B$2:$B$379,"PCCP",X$2:X$379)</f>
        <v>157785621</v>
      </c>
      <c r="Y392" s="31">
        <f>SUMIF($B$2:$B$379,"PCCP",Y$2:Y$379)</f>
        <v>1352583294</v>
      </c>
    </row>
    <row r="393" spans="2:25" ht="20.399999999999999" x14ac:dyDescent="0.25">
      <c r="B393" s="22"/>
      <c r="C393" s="23"/>
      <c r="D393" s="24"/>
      <c r="E393" s="29" t="s">
        <v>1230</v>
      </c>
      <c r="F393" s="30" t="s">
        <v>1231</v>
      </c>
      <c r="P393" s="31">
        <f>SUMIF($B$2:$B$379,"REG",P$2:P$379)</f>
        <v>7337619</v>
      </c>
      <c r="Q393" s="31">
        <f>SUMIF($B$2:$B$379,"REG",Q$2:Q$379)</f>
        <v>7228679</v>
      </c>
      <c r="R393" s="31">
        <f>SUMIF($B$2:$B$379,"REG",R$2:R$379)</f>
        <v>3508034</v>
      </c>
      <c r="S393" s="31">
        <f>SUMIF($B$2:$B$379,"REG",S$2:S$379)</f>
        <v>1703759</v>
      </c>
      <c r="T393" s="31">
        <f>SUMIF($B$2:$B$379,"REG",T$2:T$379)</f>
        <v>514938</v>
      </c>
      <c r="U393" s="31">
        <f>SUMIF($B$2:$B$379,"REG",U$2:U$379)</f>
        <v>0</v>
      </c>
      <c r="V393" s="94">
        <f>SUMIF($B$2:$B$379,"REG",V$2:V$379)</f>
        <v>0</v>
      </c>
      <c r="W393" s="94">
        <f>SUMIF($B$2:$B$379,"REG",W$2:W$379)</f>
        <v>0</v>
      </c>
      <c r="X393" s="94">
        <f>SUMIF($B$2:$B$379,"REG",X$2:X$379)</f>
        <v>0</v>
      </c>
      <c r="Y393" s="31">
        <f>SUMIF($B$2:$B$379,"REG",Y$2:Y$379)</f>
        <v>0</v>
      </c>
    </row>
    <row r="394" spans="2:25" ht="20.399999999999999" x14ac:dyDescent="0.25">
      <c r="B394" s="22"/>
      <c r="C394" s="23"/>
      <c r="D394" s="24"/>
      <c r="E394" s="29" t="s">
        <v>1232</v>
      </c>
      <c r="F394" s="30" t="s">
        <v>1233</v>
      </c>
      <c r="P394" s="31">
        <f>SUMIF($B$2:$B$379,"TS",P$2:P$379)</f>
        <v>828630</v>
      </c>
      <c r="Q394" s="31">
        <f>SUMIF($B$2:$B$379,"TS",Q$2:Q$379)</f>
        <v>181072</v>
      </c>
      <c r="R394" s="31">
        <f>SUMIF($B$2:$B$379,"TS",R$2:R$379)</f>
        <v>1715784</v>
      </c>
      <c r="S394" s="31">
        <f>SUMIF($B$2:$B$379,"TS",S$2:S$379)</f>
        <v>1769216</v>
      </c>
      <c r="T394" s="31">
        <f>SUMIF($B$2:$B$379,"TS",T$2:T$379)</f>
        <v>1520797</v>
      </c>
      <c r="U394" s="31">
        <f>SUMIF($B$2:$B$379,"TS",U$2:U$379)</f>
        <v>3191535</v>
      </c>
      <c r="V394" s="94">
        <f>SUMIF($B$2:$B$379,"TS",V$2:V$379)</f>
        <v>6942263</v>
      </c>
      <c r="W394" s="94">
        <f>SUMIF($B$2:$B$379,"TS",W$2:W$379)</f>
        <v>15339458</v>
      </c>
      <c r="X394" s="94">
        <f>SUMIF($B$2:$B$379,"TS",X$2:X$379)</f>
        <v>152941</v>
      </c>
      <c r="Y394" s="31">
        <f>SUMIF($B$2:$B$379,"TS",Y$2:Y$379)</f>
        <v>0</v>
      </c>
    </row>
    <row r="395" spans="2:25" ht="20.399999999999999" x14ac:dyDescent="0.25">
      <c r="B395" s="22"/>
      <c r="C395" s="23"/>
      <c r="D395" s="24"/>
      <c r="E395" s="29" t="s">
        <v>1234</v>
      </c>
      <c r="F395" s="30" t="s">
        <v>1235</v>
      </c>
      <c r="P395" s="31">
        <f>SUMIF($B$2:$B$379,"Cost",P$2:P$379)</f>
        <v>7139245</v>
      </c>
      <c r="Q395" s="31">
        <f>SUMIF($B$2:$B$379,"Cost",Q$2:Q$379)</f>
        <v>5508820</v>
      </c>
      <c r="R395" s="31">
        <f>SUMIF($B$2:$B$379,"Cost",R$2:R$379)</f>
        <v>4989797</v>
      </c>
      <c r="S395" s="31">
        <f>SUMIF($B$2:$B$379,"Cost",S$2:S$379)</f>
        <v>13700213</v>
      </c>
      <c r="T395" s="31">
        <f>SUMIF($B$2:$B$379,"Cost",T$2:T$379)</f>
        <v>766639</v>
      </c>
      <c r="U395" s="31">
        <f>SUMIF($B$2:$B$379,"Cost",U$2:U$379)</f>
        <v>4480231</v>
      </c>
      <c r="V395" s="94">
        <f>SUMIF($B$2:$B$379,"Cost",V$2:V$379)</f>
        <v>15408</v>
      </c>
      <c r="W395" s="94">
        <f>SUMIF($B$2:$B$379,"Cost",W$2:W$379)</f>
        <v>0</v>
      </c>
      <c r="X395" s="94">
        <f>SUMIF($B$2:$B$379,"Cost",X$2:X$379)</f>
        <v>0</v>
      </c>
      <c r="Y395" s="31">
        <f>SUMIF($B$2:$B$379,"Cost",Y$2:Y$379)</f>
        <v>0</v>
      </c>
    </row>
    <row r="396" spans="2:25" ht="20.399999999999999" x14ac:dyDescent="0.25">
      <c r="B396" s="22"/>
      <c r="C396" s="23"/>
      <c r="D396" s="24"/>
      <c r="E396" s="29" t="s">
        <v>1236</v>
      </c>
      <c r="F396" s="30" t="s">
        <v>24</v>
      </c>
      <c r="P396" s="31">
        <f>SUMIF($B$2:$B$379,"SYS",P$2:P$379)</f>
        <v>22746419</v>
      </c>
      <c r="Q396" s="31">
        <f>SUMIF($B$2:$B$379,"SYS",Q$2:Q$379)</f>
        <v>44101929</v>
      </c>
      <c r="R396" s="31">
        <f>SUMIF($B$2:$B$379,"SYS",R$2:R$379)</f>
        <v>52253483</v>
      </c>
      <c r="S396" s="31">
        <f>SUMIF($B$2:$B$379,"SYS",S$2:S$379)</f>
        <v>24143747</v>
      </c>
      <c r="T396" s="31">
        <f>SUMIF($B$2:$B$379,"SYS",T$2:T$379)</f>
        <v>18354513</v>
      </c>
      <c r="U396" s="31">
        <f>SUMIF($B$2:$B$379,"SYS",U$2:U$379)</f>
        <v>17068983</v>
      </c>
      <c r="V396" s="94">
        <f>SUMIF($B$2:$B$379,"SYS",V$2:V$379)</f>
        <v>16904754</v>
      </c>
      <c r="W396" s="94">
        <f>SUMIF($B$2:$B$379,"SYS",W$2:W$379)</f>
        <v>16836865</v>
      </c>
      <c r="X396" s="94">
        <f>SUMIF($B$2:$B$379,"SYS",X$2:X$379)</f>
        <v>12102574</v>
      </c>
      <c r="Y396" s="31">
        <f>SUMIF($B$2:$B$379,"SYS",Y$2:Y$379)</f>
        <v>2679293</v>
      </c>
    </row>
    <row r="397" spans="2:25" ht="20.399999999999999" x14ac:dyDescent="0.25">
      <c r="B397" s="22"/>
      <c r="C397" s="23"/>
      <c r="D397" s="24"/>
      <c r="E397" s="29" t="s">
        <v>1237</v>
      </c>
      <c r="F397" s="30" t="s">
        <v>1238</v>
      </c>
      <c r="P397" s="31">
        <f>SUMIF($B$2:$B$379,"TW",P$2:P$379)</f>
        <v>19156442</v>
      </c>
      <c r="Q397" s="31">
        <f>SUMIF($B$2:$B$379,"TW",Q$2:Q$379)</f>
        <v>6430615</v>
      </c>
      <c r="R397" s="31">
        <f>SUMIF($B$2:$B$379,"TW",R$2:R$379)</f>
        <v>18003431</v>
      </c>
      <c r="S397" s="31">
        <f>SUMIF($B$2:$B$379,"TW",S$2:S$379)</f>
        <v>32748620</v>
      </c>
      <c r="T397" s="31">
        <f>SUMIF($B$2:$B$379,"TW",T$2:T$379)</f>
        <v>45883627</v>
      </c>
      <c r="U397" s="31">
        <f>SUMIF($B$2:$B$379,"TW",U$2:U$379)</f>
        <v>12323833</v>
      </c>
      <c r="V397" s="94">
        <f>SUMIF($B$2:$B$379,"TW",V$2:V$379)</f>
        <v>35148262</v>
      </c>
      <c r="W397" s="94">
        <f>SUMIF($B$2:$B$379,"TW",W$2:W$379)</f>
        <v>18779926</v>
      </c>
      <c r="X397" s="94">
        <f>SUMIF($B$2:$B$379,"TW",X$2:X$379)</f>
        <v>391836</v>
      </c>
      <c r="Y397" s="31">
        <f>SUMIF($B$2:$B$379,"TW",Y$2:Y$379)</f>
        <v>0</v>
      </c>
    </row>
    <row r="398" spans="2:25" ht="20.399999999999999" x14ac:dyDescent="0.25">
      <c r="B398" s="22"/>
      <c r="C398" s="23"/>
      <c r="D398" s="24"/>
      <c r="E398" s="29" t="s">
        <v>1239</v>
      </c>
      <c r="F398" s="30" t="s">
        <v>1240</v>
      </c>
      <c r="P398" s="31">
        <f>SUMIF($B$2:$B$379,"Rec",P$2:P$379)</f>
        <v>3077232</v>
      </c>
      <c r="Q398" s="31">
        <f>SUMIF($B$2:$B$379,"Rec",Q$2:Q$379)</f>
        <v>6817744</v>
      </c>
      <c r="R398" s="31">
        <f>SUMIF($B$2:$B$379,"Rec",R$2:R$379)</f>
        <v>3337187</v>
      </c>
      <c r="S398" s="31">
        <f>SUMIF($B$2:$B$379,"Rec",S$2:S$379)</f>
        <v>1089429</v>
      </c>
      <c r="T398" s="31">
        <f>SUMIF($B$2:$B$379,"Rec",T$2:T$379)</f>
        <v>0</v>
      </c>
      <c r="U398" s="31">
        <f>SUMIF($B$2:$B$379,"Rec",U$2:U$379)</f>
        <v>0</v>
      </c>
      <c r="V398" s="94">
        <f>SUMIF($B$2:$B$379,"Rec",V$2:V$379)</f>
        <v>0</v>
      </c>
      <c r="W398" s="94">
        <f>SUMIF($B$2:$B$379,"Rec",W$2:W$379)</f>
        <v>0</v>
      </c>
      <c r="X398" s="94">
        <f>SUMIF($B$2:$B$379,"Rec",X$2:X$379)</f>
        <v>0</v>
      </c>
      <c r="Y398" s="31">
        <f>SUMIF($B$2:$B$379,"Rec",Y$2:Y$379)</f>
        <v>0</v>
      </c>
    </row>
    <row r="399" spans="2:25" ht="21" thickBot="1" x14ac:dyDescent="0.3">
      <c r="B399" s="22"/>
      <c r="C399" s="23"/>
      <c r="D399" s="24"/>
      <c r="E399" s="32" t="s">
        <v>1241</v>
      </c>
      <c r="F399" s="33" t="s">
        <v>1242</v>
      </c>
      <c r="P399" s="34">
        <f>SUMIF($B$2:$B$379,"Reimb",P$2:P$379)</f>
        <v>0</v>
      </c>
      <c r="Q399" s="34">
        <f>SUMIF($B$2:$B$379,"Reimb",Q$2:Q$379)</f>
        <v>0</v>
      </c>
      <c r="R399" s="34">
        <f>SUMIF($B$2:$B$379,"Reimb",R$2:R$379)</f>
        <v>0</v>
      </c>
      <c r="S399" s="34">
        <f>SUMIF($B$2:$B$379,"Reimb",S$2:S$379)</f>
        <v>0</v>
      </c>
      <c r="T399" s="34">
        <f>SUMIF($B$2:$B$379,"Reimb",T$2:T$379)</f>
        <v>0</v>
      </c>
      <c r="U399" s="34">
        <f>SUMIF($B$2:$B$379,"Reimb",U$2:U$379)</f>
        <v>0</v>
      </c>
      <c r="V399" s="95">
        <f>SUMIF($B$2:$B$379,"Reimb",V$2:V$379)</f>
        <v>0</v>
      </c>
      <c r="W399" s="95">
        <f>SUMIF($B$2:$B$379,"Reimb",W$2:W$379)</f>
        <v>0</v>
      </c>
      <c r="X399" s="95">
        <f>SUMIF($B$2:$B$379,"Reimb",X$2:X$379)</f>
        <v>0</v>
      </c>
      <c r="Y399" s="34">
        <f>SUMIF($B$2:$B$379,"Reimb",Y$2:Y$379)</f>
        <v>0</v>
      </c>
    </row>
    <row r="400" spans="2:25" ht="21" thickBot="1" x14ac:dyDescent="0.3">
      <c r="B400" s="22"/>
      <c r="C400" s="23"/>
      <c r="D400" s="28"/>
      <c r="E400" s="35"/>
      <c r="F400" s="36" t="s">
        <v>1243</v>
      </c>
      <c r="P400" s="37">
        <f t="shared" ref="P400:Y400" si="0">SUM(P383:P399)</f>
        <v>259370846</v>
      </c>
      <c r="Q400" s="38">
        <f t="shared" si="0"/>
        <v>265166334</v>
      </c>
      <c r="R400" s="38">
        <f t="shared" si="0"/>
        <v>434976230</v>
      </c>
      <c r="S400" s="38">
        <f t="shared" si="0"/>
        <v>404017160</v>
      </c>
      <c r="T400" s="38">
        <f t="shared" si="0"/>
        <v>340434292</v>
      </c>
      <c r="U400" s="38">
        <f t="shared" si="0"/>
        <v>354706834</v>
      </c>
      <c r="V400" s="96">
        <f t="shared" si="0"/>
        <v>480945597</v>
      </c>
      <c r="W400" s="97"/>
      <c r="X400" s="97"/>
      <c r="Y400" s="39">
        <f t="shared" si="0"/>
        <v>1447131123</v>
      </c>
    </row>
    <row r="401" spans="2:25" ht="12.6" customHeight="1" x14ac:dyDescent="0.25">
      <c r="B401" s="23"/>
      <c r="C401" s="23"/>
      <c r="D401" s="24"/>
      <c r="E401" s="40"/>
      <c r="F401" s="40"/>
      <c r="P401" s="40"/>
      <c r="Q401" s="41"/>
      <c r="R401" s="40"/>
      <c r="S401" s="40"/>
      <c r="T401" s="40"/>
      <c r="U401" s="40"/>
      <c r="V401" s="40"/>
      <c r="W401" s="40"/>
      <c r="X401" s="40"/>
      <c r="Y401" s="40"/>
    </row>
    <row r="402" spans="2:25" ht="12.6" customHeight="1" thickBot="1" x14ac:dyDescent="0.3">
      <c r="B402" s="23"/>
      <c r="C402" s="23"/>
      <c r="D402" s="24"/>
      <c r="E402" s="40"/>
      <c r="F402" s="40"/>
      <c r="P402" s="40"/>
      <c r="Q402" s="41"/>
      <c r="R402" s="40"/>
      <c r="S402" s="40"/>
      <c r="T402" s="40"/>
      <c r="U402" s="40"/>
      <c r="V402" s="40"/>
      <c r="W402" s="40"/>
      <c r="X402" s="40"/>
      <c r="Y402" s="40"/>
    </row>
    <row r="403" spans="2:25" ht="12.6" customHeight="1" thickBot="1" x14ac:dyDescent="0.3">
      <c r="B403" s="23"/>
      <c r="C403" s="23"/>
      <c r="D403" s="24"/>
      <c r="E403" s="35" t="s">
        <v>1244</v>
      </c>
      <c r="F403" s="36"/>
      <c r="P403" s="35" t="s">
        <v>1244</v>
      </c>
      <c r="Q403" s="42"/>
      <c r="R403" s="42"/>
      <c r="S403" s="42"/>
      <c r="T403" s="42"/>
      <c r="U403" s="42"/>
      <c r="V403" s="42"/>
      <c r="W403" s="42"/>
      <c r="X403" s="42"/>
      <c r="Y403" s="36"/>
    </row>
    <row r="404" spans="2:25" ht="21" thickBot="1" x14ac:dyDescent="0.3">
      <c r="B404" s="16"/>
      <c r="C404" s="16"/>
      <c r="D404" s="16"/>
      <c r="E404" s="17" t="s">
        <v>1213</v>
      </c>
      <c r="F404" s="18" t="s">
        <v>1</v>
      </c>
      <c r="G404" s="43"/>
      <c r="H404" s="43"/>
      <c r="I404" s="43"/>
      <c r="J404" s="43"/>
      <c r="K404" s="43"/>
      <c r="L404" s="43"/>
      <c r="M404" s="43"/>
      <c r="N404" s="43"/>
      <c r="O404" s="43"/>
      <c r="P404" s="19" t="s">
        <v>12</v>
      </c>
      <c r="Q404" s="20" t="s">
        <v>13</v>
      </c>
      <c r="R404" s="20" t="s">
        <v>14</v>
      </c>
      <c r="S404" s="20" t="s">
        <v>15</v>
      </c>
      <c r="T404" s="20" t="s">
        <v>16</v>
      </c>
      <c r="U404" s="20" t="s">
        <v>17</v>
      </c>
      <c r="V404" s="91" t="s">
        <v>18</v>
      </c>
      <c r="W404" s="92" t="s">
        <v>19</v>
      </c>
      <c r="X404" s="92" t="s">
        <v>20</v>
      </c>
      <c r="Y404" s="21" t="s">
        <v>21</v>
      </c>
    </row>
    <row r="405" spans="2:25" x14ac:dyDescent="0.25">
      <c r="B405" s="23"/>
      <c r="C405" s="23"/>
      <c r="D405" s="24"/>
      <c r="E405" s="25" t="s">
        <v>1215</v>
      </c>
      <c r="F405" s="44" t="s">
        <v>1216</v>
      </c>
      <c r="G405" s="43"/>
      <c r="H405" s="43"/>
      <c r="I405" s="43"/>
      <c r="J405" s="43"/>
      <c r="K405" s="43"/>
      <c r="L405" s="43"/>
      <c r="M405" s="43"/>
      <c r="N405" s="43"/>
      <c r="O405" s="43"/>
      <c r="P405" s="45">
        <f>SUMIF($B$2:$B$281,"D",P$2:P$281)</f>
        <v>54784705</v>
      </c>
      <c r="Q405" s="45">
        <f>SUMIF($B$2:$B$281,"D",Q$2:Q$281)</f>
        <v>45195417</v>
      </c>
      <c r="R405" s="45">
        <f>SUMIF($B$2:$B$281,"D",R$2:R$281)</f>
        <v>92287674</v>
      </c>
      <c r="S405" s="45">
        <f>SUMIF($B$2:$B$281,"D",S$2:S$281)</f>
        <v>42799278</v>
      </c>
      <c r="T405" s="45">
        <f>SUMIF($B$2:$B$281,"D",T$2:T$281)</f>
        <v>16173418</v>
      </c>
      <c r="U405" s="45">
        <f>SUMIF($B$2:$B$281,"D",U$2:U$281)</f>
        <v>20969122</v>
      </c>
      <c r="V405" s="98">
        <f>SUMIF($B$2:$B$281,"D",V$2:V$281)</f>
        <v>28946500</v>
      </c>
      <c r="W405" s="98">
        <f>SUMIF($B$2:$B$281,"D",W$2:W$281)</f>
        <v>17726349</v>
      </c>
      <c r="X405" s="98">
        <f>SUMIF($B$2:$B$281,"D",X$2:X$281)</f>
        <v>6252792</v>
      </c>
      <c r="Y405" s="45">
        <f>SUMIF($B$2:$B$281,"D",Y$2:Y$281)</f>
        <v>74116773</v>
      </c>
    </row>
    <row r="406" spans="2:25" x14ac:dyDescent="0.25">
      <c r="B406" s="23"/>
      <c r="C406" s="23"/>
      <c r="D406" s="24"/>
      <c r="E406" s="29" t="s">
        <v>1217</v>
      </c>
      <c r="F406" s="30" t="s">
        <v>1217</v>
      </c>
      <c r="G406" s="43"/>
      <c r="H406" s="43"/>
      <c r="I406" s="43"/>
      <c r="J406" s="43"/>
      <c r="K406" s="43"/>
      <c r="L406" s="43"/>
      <c r="M406" s="43"/>
      <c r="N406" s="43"/>
      <c r="O406" s="43"/>
      <c r="P406" s="31">
        <f>SUMIF($B$2:$B$281,"CRA",P$2:P$281)</f>
        <v>33603607</v>
      </c>
      <c r="Q406" s="31">
        <f>SUMIF($B$2:$B$281,"CRA",Q$2:Q$281)</f>
        <v>48298256</v>
      </c>
      <c r="R406" s="31">
        <f>SUMIF($B$2:$B$281,"CRA",R$2:R$281)</f>
        <v>69684382</v>
      </c>
      <c r="S406" s="31">
        <f>SUMIF($B$2:$B$281,"CRA",S$2:S$281)</f>
        <v>34022337</v>
      </c>
      <c r="T406" s="31">
        <f>SUMIF($B$2:$B$281,"CRA",T$2:T$281)</f>
        <v>21870105</v>
      </c>
      <c r="U406" s="31">
        <f>SUMIF($B$2:$B$281,"CRA",U$2:U$281)</f>
        <v>26742317</v>
      </c>
      <c r="V406" s="94">
        <f>SUMIF($B$2:$B$281,"CRA",V$2:V$281)</f>
        <v>28024410</v>
      </c>
      <c r="W406" s="94">
        <f>SUMIF($B$2:$B$281,"CRA",W$2:W$281)</f>
        <v>38559390</v>
      </c>
      <c r="X406" s="94">
        <f>SUMIF($B$2:$B$281,"CRA",X$2:X$281)</f>
        <v>29474862</v>
      </c>
      <c r="Y406" s="31">
        <f>SUMIF($B$2:$B$281,"CRA",Y$2:Y$281)</f>
        <v>17751763</v>
      </c>
    </row>
    <row r="407" spans="2:25" x14ac:dyDescent="0.25">
      <c r="B407" s="23"/>
      <c r="C407" s="23"/>
      <c r="D407" s="24"/>
      <c r="E407" s="29" t="s">
        <v>1218</v>
      </c>
      <c r="F407" s="30" t="s">
        <v>1219</v>
      </c>
      <c r="G407" s="43"/>
      <c r="H407" s="43"/>
      <c r="I407" s="43"/>
      <c r="J407" s="43"/>
      <c r="K407" s="43"/>
      <c r="L407" s="43"/>
      <c r="M407" s="43"/>
      <c r="N407" s="43"/>
      <c r="O407" s="43"/>
      <c r="P407" s="31">
        <f>SUMIF($B$2:$B$281,"TD",P$2:P$281)</f>
        <v>28095621</v>
      </c>
      <c r="Q407" s="31">
        <f>SUMIF($B$2:$B$281,"TD",Q$2:Q$281)</f>
        <v>14180503</v>
      </c>
      <c r="R407" s="31">
        <f>SUMIF($B$2:$B$281,"TD",R$2:R$281)</f>
        <v>33382948</v>
      </c>
      <c r="S407" s="31">
        <f>SUMIF($B$2:$B$281,"TD",S$2:S$281)</f>
        <v>27514020</v>
      </c>
      <c r="T407" s="31">
        <f>SUMIF($B$2:$B$281,"TD",T$2:T$281)</f>
        <v>3739959</v>
      </c>
      <c r="U407" s="31">
        <f>SUMIF($B$2:$B$281,"TD",U$2:U$281)</f>
        <v>0</v>
      </c>
      <c r="V407" s="94">
        <f>SUMIF($B$2:$B$281,"TD",V$2:V$281)</f>
        <v>0</v>
      </c>
      <c r="W407" s="94">
        <f>SUMIF($B$2:$B$281,"TD",W$2:W$281)</f>
        <v>0</v>
      </c>
      <c r="X407" s="94">
        <f>SUMIF($B$2:$B$281,"TD",X$2:X$281)</f>
        <v>0</v>
      </c>
      <c r="Y407" s="31">
        <f>SUMIF($B$2:$B$281,"TD",Y$2:Y$281)</f>
        <v>0</v>
      </c>
    </row>
    <row r="408" spans="2:25" x14ac:dyDescent="0.25">
      <c r="B408" s="23"/>
      <c r="C408" s="23"/>
      <c r="D408" s="24"/>
      <c r="E408" s="29" t="s">
        <v>1220</v>
      </c>
      <c r="F408" s="30" t="s">
        <v>1220</v>
      </c>
      <c r="G408" s="43"/>
      <c r="H408" s="43"/>
      <c r="I408" s="43"/>
      <c r="J408" s="43"/>
      <c r="K408" s="43"/>
      <c r="L408" s="43"/>
      <c r="M408" s="43"/>
      <c r="N408" s="43"/>
      <c r="O408" s="43"/>
      <c r="P408" s="31">
        <f>SUMIF($B$2:$B$281,"ROWIPP",P$2:P$281)</f>
        <v>5831976</v>
      </c>
      <c r="Q408" s="31">
        <f>SUMIF($B$2:$B$281,"ROWIPP",Q$2:Q$281)</f>
        <v>7398003</v>
      </c>
      <c r="R408" s="31">
        <f>SUMIF($B$2:$B$281,"ROWIPP",R$2:R$281)</f>
        <v>10021915</v>
      </c>
      <c r="S408" s="31">
        <f>SUMIF($B$2:$B$281,"ROWIPP",S$2:S$281)</f>
        <v>17698440</v>
      </c>
      <c r="T408" s="31">
        <f>SUMIF($B$2:$B$281,"ROWIPP",T$2:T$281)</f>
        <v>9404948</v>
      </c>
      <c r="U408" s="31">
        <f>SUMIF($B$2:$B$281,"ROWIPP",U$2:U$281)</f>
        <v>415496</v>
      </c>
      <c r="V408" s="94">
        <f>SUMIF($B$2:$B$281,"ROWIPP",V$2:V$281)</f>
        <v>0</v>
      </c>
      <c r="W408" s="94">
        <f>SUMIF($B$2:$B$281,"ROWIPP",W$2:W$281)</f>
        <v>0</v>
      </c>
      <c r="X408" s="94">
        <f>SUMIF($B$2:$B$281,"ROWIPP",X$2:X$281)</f>
        <v>0</v>
      </c>
      <c r="Y408" s="31">
        <f>SUMIF($B$2:$B$281,"ROWIPP",Y$2:Y$281)</f>
        <v>0</v>
      </c>
    </row>
    <row r="409" spans="2:25" x14ac:dyDescent="0.25">
      <c r="B409" s="23"/>
      <c r="C409" s="23"/>
      <c r="D409" s="24"/>
      <c r="E409" s="29" t="s">
        <v>1221</v>
      </c>
      <c r="F409" s="30" t="s">
        <v>922</v>
      </c>
      <c r="G409" s="43"/>
      <c r="H409" s="43"/>
      <c r="I409" s="43"/>
      <c r="J409" s="43"/>
      <c r="K409" s="43"/>
      <c r="L409" s="43"/>
      <c r="M409" s="43"/>
      <c r="N409" s="43"/>
      <c r="O409" s="43"/>
      <c r="P409" s="31">
        <f>SUMIF($B$2:$B$281,"sf",P$2:P$281)</f>
        <v>1264276</v>
      </c>
      <c r="Q409" s="31">
        <f>SUMIF($B$2:$B$281,"sf",Q$2:Q$281)</f>
        <v>6719913</v>
      </c>
      <c r="R409" s="31">
        <f>SUMIF($B$2:$B$281,"sf",R$2:R$281)</f>
        <v>12212513</v>
      </c>
      <c r="S409" s="31">
        <f>SUMIF($B$2:$B$281,"sf",S$2:S$281)</f>
        <v>1284083</v>
      </c>
      <c r="T409" s="31">
        <f>SUMIF($B$2:$B$281,"sf",T$2:T$281)</f>
        <v>1106280</v>
      </c>
      <c r="U409" s="31">
        <f>SUMIF($B$2:$B$281,"sf",U$2:U$281)</f>
        <v>0</v>
      </c>
      <c r="V409" s="94">
        <f>SUMIF($B$2:$B$281,"sf",V$2:V$281)</f>
        <v>0</v>
      </c>
      <c r="W409" s="94">
        <f>SUMIF($B$2:$B$281,"sf",W$2:W$281)</f>
        <v>0</v>
      </c>
      <c r="X409" s="94">
        <f>SUMIF($B$2:$B$281,"sf",X$2:X$281)</f>
        <v>0</v>
      </c>
      <c r="Y409" s="31">
        <f>SUMIF($B$2:$B$281,"sf",Y$2:Y$281)</f>
        <v>0</v>
      </c>
    </row>
    <row r="410" spans="2:25" x14ac:dyDescent="0.25">
      <c r="B410" s="23"/>
      <c r="C410" s="23"/>
      <c r="D410" s="24"/>
      <c r="E410" s="29" t="s">
        <v>1222</v>
      </c>
      <c r="F410" s="30" t="s">
        <v>1223</v>
      </c>
      <c r="G410" s="43"/>
      <c r="H410" s="43"/>
      <c r="I410" s="43"/>
      <c r="J410" s="43"/>
      <c r="K410" s="43"/>
      <c r="L410" s="43"/>
      <c r="M410" s="43"/>
      <c r="N410" s="43"/>
      <c r="O410" s="43"/>
      <c r="P410" s="31">
        <f>SUMIF($B$2:$B$281,"tj",P$2:P$281)</f>
        <v>15885343</v>
      </c>
      <c r="Q410" s="31">
        <f>SUMIF($B$2:$B$281,"tj",Q$2:Q$281)</f>
        <v>13828061</v>
      </c>
      <c r="R410" s="31">
        <f>SUMIF($B$2:$B$281,"tj",R$2:R$281)</f>
        <v>24197783</v>
      </c>
      <c r="S410" s="31">
        <f>SUMIF($B$2:$B$281,"tj",S$2:S$281)</f>
        <v>15482799</v>
      </c>
      <c r="T410" s="31">
        <f>SUMIF($B$2:$B$281,"tj",T$2:T$281)</f>
        <v>8977168</v>
      </c>
      <c r="U410" s="31">
        <f>SUMIF($B$2:$B$281,"tj",U$2:U$281)</f>
        <v>6526601</v>
      </c>
      <c r="V410" s="94">
        <f>SUMIF($B$2:$B$281,"tj",V$2:V$281)</f>
        <v>6121147</v>
      </c>
      <c r="W410" s="94">
        <f>SUMIF($B$2:$B$281,"tj",W$2:W$281)</f>
        <v>2277632</v>
      </c>
      <c r="X410" s="94">
        <f>SUMIF($B$2:$B$281,"tj",X$2:X$281)</f>
        <v>18368</v>
      </c>
      <c r="Y410" s="31">
        <f>SUMIF($B$2:$B$281,"tj",Y$2:Y$281)</f>
        <v>0</v>
      </c>
    </row>
    <row r="411" spans="2:25" x14ac:dyDescent="0.25">
      <c r="B411" s="23"/>
      <c r="C411" s="23"/>
      <c r="D411" s="24"/>
      <c r="E411" s="29" t="s">
        <v>1224</v>
      </c>
      <c r="F411" s="30" t="s">
        <v>1224</v>
      </c>
      <c r="G411" s="43"/>
      <c r="H411" s="43"/>
      <c r="I411" s="43"/>
      <c r="J411" s="43"/>
      <c r="K411" s="43"/>
      <c r="L411" s="43"/>
      <c r="M411" s="43"/>
      <c r="N411" s="43"/>
      <c r="O411" s="43"/>
      <c r="P411" s="31">
        <f>SUMIF($B$2:$B$281,"mc",P$2:P$281)</f>
        <v>4512690</v>
      </c>
      <c r="Q411" s="31">
        <f>SUMIF($B$2:$B$281,"mc",Q$2:Q$281)</f>
        <v>4210239</v>
      </c>
      <c r="R411" s="31">
        <f>SUMIF($B$2:$B$281,"mc",R$2:R$281)</f>
        <v>4159506</v>
      </c>
      <c r="S411" s="31">
        <f>SUMIF($B$2:$B$281,"mc",S$2:S$281)</f>
        <v>2285802</v>
      </c>
      <c r="T411" s="31">
        <f>SUMIF($B$2:$B$281,"mc",T$2:T$281)</f>
        <v>1139453</v>
      </c>
      <c r="U411" s="31">
        <f>SUMIF($B$2:$B$281,"mc",U$2:U$281)</f>
        <v>0</v>
      </c>
      <c r="V411" s="94">
        <f>SUMIF($B$2:$B$281,"mc",V$2:V$281)</f>
        <v>0</v>
      </c>
      <c r="W411" s="94">
        <f>SUMIF($B$2:$B$281,"mc",W$2:W$281)</f>
        <v>0</v>
      </c>
      <c r="X411" s="94">
        <f>SUMIF($B$2:$B$281,"mc",X$2:X$281)</f>
        <v>0</v>
      </c>
      <c r="Y411" s="31">
        <f>SUMIF($B$2:$B$281,"mc",Y$2:Y$281)</f>
        <v>0</v>
      </c>
    </row>
    <row r="412" spans="2:25" x14ac:dyDescent="0.25">
      <c r="B412" s="23"/>
      <c r="C412" s="23"/>
      <c r="D412" s="24"/>
      <c r="E412" s="29" t="s">
        <v>1225</v>
      </c>
      <c r="F412" s="30" t="s">
        <v>1226</v>
      </c>
      <c r="G412" s="43"/>
      <c r="H412" s="43"/>
      <c r="I412" s="43"/>
      <c r="J412" s="43"/>
      <c r="K412" s="43"/>
      <c r="L412" s="43"/>
      <c r="M412" s="43"/>
      <c r="N412" s="43"/>
      <c r="O412" s="43"/>
      <c r="P412" s="31">
        <f>SUMIF($B$2:$B$281,"tm",P$2:P$281)</f>
        <v>1247474</v>
      </c>
      <c r="Q412" s="31">
        <f>SUMIF($B$2:$B$281,"tm",Q$2:Q$281)</f>
        <v>1154038</v>
      </c>
      <c r="R412" s="31">
        <f>SUMIF($B$2:$B$281,"tm",R$2:R$281)</f>
        <v>4111774</v>
      </c>
      <c r="S412" s="31">
        <f>SUMIF($B$2:$B$281,"tm",S$2:S$281)</f>
        <v>7241452</v>
      </c>
      <c r="T412" s="31">
        <f>SUMIF($B$2:$B$281,"tm",T$2:T$281)</f>
        <v>519661</v>
      </c>
      <c r="U412" s="31">
        <f>SUMIF($B$2:$B$281,"tm",U$2:U$281)</f>
        <v>0</v>
      </c>
      <c r="V412" s="94">
        <f>SUMIF($B$2:$B$281,"tm",V$2:V$281)</f>
        <v>0</v>
      </c>
      <c r="W412" s="94">
        <f>SUMIF($B$2:$B$281,"tm",W$2:W$281)</f>
        <v>0</v>
      </c>
      <c r="X412" s="94">
        <f>SUMIF($B$2:$B$281,"tm",X$2:X$281)</f>
        <v>0</v>
      </c>
      <c r="Y412" s="31">
        <f>SUMIF($B$2:$B$281,"tm",Y$2:Y$281)</f>
        <v>0</v>
      </c>
    </row>
    <row r="413" spans="2:25" x14ac:dyDescent="0.25">
      <c r="B413" s="23"/>
      <c r="C413" s="23"/>
      <c r="D413" s="24"/>
      <c r="E413" s="29" t="s">
        <v>1227</v>
      </c>
      <c r="F413" s="30" t="s">
        <v>1228</v>
      </c>
      <c r="G413" s="43"/>
      <c r="H413" s="43"/>
      <c r="I413" s="43"/>
      <c r="J413" s="43"/>
      <c r="K413" s="43"/>
      <c r="L413" s="43"/>
      <c r="M413" s="43"/>
      <c r="N413" s="43"/>
      <c r="O413" s="43"/>
      <c r="P413" s="31">
        <f>SUMIF($B$2:$B$281,"wq",P$2:P$281)</f>
        <v>28974427</v>
      </c>
      <c r="Q413" s="31">
        <f>SUMIF($B$2:$B$281,"wq",Q$2:Q$281)</f>
        <v>6235968</v>
      </c>
      <c r="R413" s="31">
        <f>SUMIF($B$2:$B$281,"wq",R$2:R$281)</f>
        <v>1319188</v>
      </c>
      <c r="S413" s="31">
        <f>SUMIF($B$2:$B$281,"wq",S$2:S$281)</f>
        <v>25372</v>
      </c>
      <c r="T413" s="31">
        <f>SUMIF($B$2:$B$281,"wq",T$2:T$281)</f>
        <v>0</v>
      </c>
      <c r="U413" s="31">
        <f>SUMIF($B$2:$B$281,"wq",U$2:U$281)</f>
        <v>0</v>
      </c>
      <c r="V413" s="94">
        <f>SUMIF($B$2:$B$281,"wq",V$2:V$281)</f>
        <v>0</v>
      </c>
      <c r="W413" s="94">
        <f>SUMIF($B$2:$B$281,"wq",W$2:W$281)</f>
        <v>0</v>
      </c>
      <c r="X413" s="94">
        <f>SUMIF($B$2:$B$281,"wq",X$2:X$281)</f>
        <v>0</v>
      </c>
      <c r="Y413" s="31">
        <f>SUMIF($B$2:$B$281,"wq",Y$2:Y$281)</f>
        <v>0</v>
      </c>
    </row>
    <row r="414" spans="2:25" x14ac:dyDescent="0.25">
      <c r="B414" s="23"/>
      <c r="C414" s="23"/>
      <c r="D414" s="24"/>
      <c r="E414" s="29" t="s">
        <v>1229</v>
      </c>
      <c r="F414" s="30" t="s">
        <v>35</v>
      </c>
      <c r="G414" s="43"/>
      <c r="H414" s="43"/>
      <c r="I414" s="43"/>
      <c r="J414" s="43"/>
      <c r="K414" s="43"/>
      <c r="L414" s="43"/>
      <c r="M414" s="43"/>
      <c r="N414" s="43"/>
      <c r="O414" s="43"/>
      <c r="P414" s="31">
        <f>SUMIF($B$2:$B$281,"PCCP",P$2:P$281)</f>
        <v>14055096</v>
      </c>
      <c r="Q414" s="31">
        <f>SUMIF($B$2:$B$281,"PCCP",Q$2:Q$281)</f>
        <v>25210431</v>
      </c>
      <c r="R414" s="31">
        <f>SUMIF($B$2:$B$281,"PCCP",R$2:R$281)</f>
        <v>53752081</v>
      </c>
      <c r="S414" s="31">
        <f>SUMIF($B$2:$B$281,"PCCP",S$2:S$281)</f>
        <v>89821923</v>
      </c>
      <c r="T414" s="31">
        <f>SUMIF($B$2:$B$281,"PCCP",T$2:T$281)</f>
        <v>102644408</v>
      </c>
      <c r="U414" s="31">
        <f>SUMIF($B$2:$B$281,"PCCP",U$2:U$281)</f>
        <v>142673547</v>
      </c>
      <c r="V414" s="94">
        <f>SUMIF($B$2:$B$281,"PCCP",V$2:V$281)</f>
        <v>306369483</v>
      </c>
      <c r="W414" s="94">
        <f>SUMIF($B$2:$B$281,"PCCP",W$2:W$281)</f>
        <v>195899584</v>
      </c>
      <c r="X414" s="94">
        <f>SUMIF($B$2:$B$281,"PCCP",X$2:X$281)</f>
        <v>157785621</v>
      </c>
      <c r="Y414" s="31">
        <f>SUMIF($B$2:$B$281,"PCCP",Y$2:Y$281)</f>
        <v>1352583294</v>
      </c>
    </row>
    <row r="415" spans="2:25" x14ac:dyDescent="0.25">
      <c r="B415" s="23"/>
      <c r="C415" s="23"/>
      <c r="D415" s="24"/>
      <c r="E415" s="29" t="s">
        <v>1230</v>
      </c>
      <c r="F415" s="30" t="s">
        <v>1231</v>
      </c>
      <c r="G415" s="43"/>
      <c r="H415" s="43"/>
      <c r="I415" s="43"/>
      <c r="J415" s="43"/>
      <c r="K415" s="43"/>
      <c r="L415" s="43"/>
      <c r="M415" s="43"/>
      <c r="N415" s="43"/>
      <c r="O415" s="43"/>
      <c r="P415" s="31">
        <f>SUMIF($B$2:$B$281,"REG",P$2:P$281)</f>
        <v>6989281</v>
      </c>
      <c r="Q415" s="31">
        <f>SUMIF($B$2:$B$281,"REG",Q$2:Q$281)</f>
        <v>5959583</v>
      </c>
      <c r="R415" s="31">
        <f>SUMIF($B$2:$B$281,"REG",R$2:R$281)</f>
        <v>3261999</v>
      </c>
      <c r="S415" s="31">
        <f>SUMIF($B$2:$B$281,"REG",S$2:S$281)</f>
        <v>0</v>
      </c>
      <c r="T415" s="31">
        <f>SUMIF($B$2:$B$281,"REG",T$2:T$281)</f>
        <v>0</v>
      </c>
      <c r="U415" s="31">
        <f>SUMIF($B$2:$B$281,"REG",U$2:U$281)</f>
        <v>0</v>
      </c>
      <c r="V415" s="94">
        <f>SUMIF($B$2:$B$281,"REG",V$2:V$281)</f>
        <v>0</v>
      </c>
      <c r="W415" s="94">
        <f>SUMIF($B$2:$B$281,"REG",W$2:W$281)</f>
        <v>0</v>
      </c>
      <c r="X415" s="94">
        <f>SUMIF($B$2:$B$281,"REG",X$2:X$281)</f>
        <v>0</v>
      </c>
      <c r="Y415" s="31">
        <f>SUMIF($B$2:$B$281,"REG",Y$2:Y$281)</f>
        <v>0</v>
      </c>
    </row>
    <row r="416" spans="2:25" x14ac:dyDescent="0.25">
      <c r="B416" s="23"/>
      <c r="C416" s="23"/>
      <c r="D416" s="24"/>
      <c r="E416" s="29" t="s">
        <v>1232</v>
      </c>
      <c r="F416" s="30" t="s">
        <v>1233</v>
      </c>
      <c r="P416" s="31">
        <f>SUMIF($B$2:$B$281,"TS",P$2:P$281)</f>
        <v>0</v>
      </c>
      <c r="Q416" s="31">
        <f>SUMIF($B$2:$B$281,"TS",Q$2:Q$281)</f>
        <v>0</v>
      </c>
      <c r="R416" s="31">
        <f>SUMIF($B$2:$B$281,"TS",R$2:R$281)</f>
        <v>0</v>
      </c>
      <c r="S416" s="31">
        <f>SUMIF($B$2:$B$281,"TS",S$2:S$281)</f>
        <v>0</v>
      </c>
      <c r="T416" s="31">
        <f>SUMIF($B$2:$B$281,"TS",T$2:T$281)</f>
        <v>0</v>
      </c>
      <c r="U416" s="31">
        <f>SUMIF($B$2:$B$281,"TS",U$2:U$281)</f>
        <v>0</v>
      </c>
      <c r="V416" s="94">
        <f>SUMIF($B$2:$B$281,"TS",V$2:V$281)</f>
        <v>0</v>
      </c>
      <c r="W416" s="94">
        <f>SUMIF($B$2:$B$281,"TS",W$2:W$281)</f>
        <v>0</v>
      </c>
      <c r="X416" s="94">
        <f>SUMIF($B$2:$B$281,"TS",X$2:X$281)</f>
        <v>0</v>
      </c>
      <c r="Y416" s="31">
        <f>SUMIF($B$2:$B$281,"TS",Y$2:Y$281)</f>
        <v>0</v>
      </c>
    </row>
    <row r="417" spans="2:25" x14ac:dyDescent="0.25">
      <c r="B417" s="23"/>
      <c r="C417" s="23"/>
      <c r="D417" s="24"/>
      <c r="E417" s="29" t="s">
        <v>1234</v>
      </c>
      <c r="F417" s="30" t="s">
        <v>1235</v>
      </c>
      <c r="G417" s="43"/>
      <c r="H417" s="43"/>
      <c r="I417" s="43"/>
      <c r="J417" s="43"/>
      <c r="K417" s="43"/>
      <c r="L417" s="43"/>
      <c r="M417" s="43"/>
      <c r="N417" s="43"/>
      <c r="O417" s="43"/>
      <c r="P417" s="31">
        <f>SUMIF($B$2:$B$281,"Cost",P$2:P$281)</f>
        <v>7002483</v>
      </c>
      <c r="Q417" s="31">
        <f>SUMIF($B$2:$B$281,"Cost",Q$2:Q$281)</f>
        <v>5498965</v>
      </c>
      <c r="R417" s="31">
        <f>SUMIF($B$2:$B$281,"Cost",R$2:R$281)</f>
        <v>474682</v>
      </c>
      <c r="S417" s="31">
        <f>SUMIF($B$2:$B$281,"Cost",S$2:S$281)</f>
        <v>0</v>
      </c>
      <c r="T417" s="31">
        <f>SUMIF($B$2:$B$281,"Cost",T$2:T$281)</f>
        <v>0</v>
      </c>
      <c r="U417" s="31">
        <f>SUMIF($B$2:$B$281,"Cost",U$2:U$281)</f>
        <v>0</v>
      </c>
      <c r="V417" s="94">
        <f>SUMIF($B$2:$B$281,"Cost",V$2:V$281)</f>
        <v>0</v>
      </c>
      <c r="W417" s="94">
        <f>SUMIF($B$2:$B$281,"Cost",W$2:W$281)</f>
        <v>0</v>
      </c>
      <c r="X417" s="94">
        <f>SUMIF($B$2:$B$281,"Cost",X$2:X$281)</f>
        <v>0</v>
      </c>
      <c r="Y417" s="31">
        <f>SUMIF($B$2:$B$281,"Cost",Y$2:Y$281)</f>
        <v>0</v>
      </c>
    </row>
    <row r="418" spans="2:25" x14ac:dyDescent="0.25">
      <c r="B418" s="23"/>
      <c r="C418" s="23"/>
      <c r="D418" s="24"/>
      <c r="E418" s="29" t="s">
        <v>1236</v>
      </c>
      <c r="F418" s="30" t="s">
        <v>24</v>
      </c>
      <c r="G418" s="43"/>
      <c r="H418" s="43"/>
      <c r="I418" s="43"/>
      <c r="J418" s="43"/>
      <c r="K418" s="43"/>
      <c r="L418" s="43"/>
      <c r="M418" s="43"/>
      <c r="N418" s="43"/>
      <c r="O418" s="43"/>
      <c r="P418" s="31">
        <f>SUMIF($B$2:$B$281,"SYS",P$2:P$281)</f>
        <v>21886615</v>
      </c>
      <c r="Q418" s="31">
        <f>SUMIF($B$2:$B$281,"SYS",Q$2:Q$281)</f>
        <v>42559439</v>
      </c>
      <c r="R418" s="31">
        <f>SUMIF($B$2:$B$281,"SYS",R$2:R$281)</f>
        <v>40287796</v>
      </c>
      <c r="S418" s="31">
        <f>SUMIF($B$2:$B$281,"SYS",S$2:S$281)</f>
        <v>11254816</v>
      </c>
      <c r="T418" s="31">
        <f>SUMIF($B$2:$B$281,"SYS",T$2:T$281)</f>
        <v>14852424</v>
      </c>
      <c r="U418" s="31">
        <f>SUMIF($B$2:$B$281,"SYS",U$2:U$281)</f>
        <v>16568543</v>
      </c>
      <c r="V418" s="94">
        <f>SUMIF($B$2:$B$281,"SYS",V$2:V$281)</f>
        <v>16904754</v>
      </c>
      <c r="W418" s="94">
        <f>SUMIF($B$2:$B$281,"SYS",W$2:W$281)</f>
        <v>16836865</v>
      </c>
      <c r="X418" s="94">
        <f>SUMIF($B$2:$B$281,"SYS",X$2:X$281)</f>
        <v>12102574</v>
      </c>
      <c r="Y418" s="31">
        <f>SUMIF($B$2:$B$281,"SYS",Y$2:Y$281)</f>
        <v>2679293</v>
      </c>
    </row>
    <row r="419" spans="2:25" x14ac:dyDescent="0.25">
      <c r="B419" s="23"/>
      <c r="C419" s="23"/>
      <c r="D419" s="24"/>
      <c r="E419" s="29" t="s">
        <v>1237</v>
      </c>
      <c r="F419" s="30" t="s">
        <v>1238</v>
      </c>
      <c r="G419" s="43"/>
      <c r="H419" s="43"/>
      <c r="I419" s="43"/>
      <c r="J419" s="43"/>
      <c r="K419" s="43"/>
      <c r="L419" s="43"/>
      <c r="M419" s="43"/>
      <c r="N419" s="43"/>
      <c r="O419" s="43"/>
      <c r="P419" s="31">
        <f>SUMIF($B$2:$B$281,"TW",P$2:P$281)</f>
        <v>19156442</v>
      </c>
      <c r="Q419" s="31">
        <f>SUMIF($B$2:$B$281,"TW",Q$2:Q$281)</f>
        <v>6430615</v>
      </c>
      <c r="R419" s="31">
        <f>SUMIF($B$2:$B$281,"TW",R$2:R$281)</f>
        <v>16434052</v>
      </c>
      <c r="S419" s="31">
        <f>SUMIF($B$2:$B$281,"TW",S$2:S$281)</f>
        <v>28866955</v>
      </c>
      <c r="T419" s="31">
        <f>SUMIF($B$2:$B$281,"TW",T$2:T$281)</f>
        <v>39776544</v>
      </c>
      <c r="U419" s="31">
        <f>SUMIF($B$2:$B$281,"TW",U$2:U$281)</f>
        <v>7137234</v>
      </c>
      <c r="V419" s="94">
        <f>SUMIF($B$2:$B$281,"TW",V$2:V$281)</f>
        <v>3425428</v>
      </c>
      <c r="W419" s="94">
        <f>SUMIF($B$2:$B$281,"TW",W$2:W$281)</f>
        <v>640508</v>
      </c>
      <c r="X419" s="94">
        <f>SUMIF($B$2:$B$281,"TW",X$2:X$281)</f>
        <v>0</v>
      </c>
      <c r="Y419" s="31">
        <f>SUMIF($B$2:$B$281,"TW",Y$2:Y$281)</f>
        <v>0</v>
      </c>
    </row>
    <row r="420" spans="2:25" x14ac:dyDescent="0.25">
      <c r="B420" s="23"/>
      <c r="C420" s="23"/>
      <c r="D420" s="24"/>
      <c r="E420" s="29" t="s">
        <v>1239</v>
      </c>
      <c r="F420" s="30" t="s">
        <v>1240</v>
      </c>
      <c r="G420" s="43"/>
      <c r="H420" s="43"/>
      <c r="I420" s="43"/>
      <c r="J420" s="43"/>
      <c r="K420" s="43"/>
      <c r="L420" s="43"/>
      <c r="M420" s="43"/>
      <c r="N420" s="43"/>
      <c r="O420" s="43"/>
      <c r="P420" s="31">
        <f>SUMIF($B$2:$B$281,"Rec",P$2:P$281)</f>
        <v>3077232</v>
      </c>
      <c r="Q420" s="31">
        <f>SUMIF($B$2:$B$281,"Rec",Q$2:Q$281)</f>
        <v>6817744</v>
      </c>
      <c r="R420" s="31">
        <f>SUMIF($B$2:$B$281,"Rec",R$2:R$281)</f>
        <v>3337187</v>
      </c>
      <c r="S420" s="31">
        <f>SUMIF($B$2:$B$281,"Rec",S$2:S$281)</f>
        <v>1089429</v>
      </c>
      <c r="T420" s="31">
        <f>SUMIF($B$2:$B$281,"Rec",T$2:T$281)</f>
        <v>0</v>
      </c>
      <c r="U420" s="31">
        <f>SUMIF($B$2:$B$281,"Rec",U$2:U$281)</f>
        <v>0</v>
      </c>
      <c r="V420" s="94">
        <f>SUMIF($B$2:$B$281,"Rec",V$2:V$281)</f>
        <v>0</v>
      </c>
      <c r="W420" s="94">
        <f>SUMIF($B$2:$B$281,"Rec",W$2:W$281)</f>
        <v>0</v>
      </c>
      <c r="X420" s="94">
        <f>SUMIF($B$2:$B$281,"Rec",X$2:X$281)</f>
        <v>0</v>
      </c>
      <c r="Y420" s="31">
        <f>SUMIF($B$2:$B$281,"Rec",Y$2:Y$281)</f>
        <v>0</v>
      </c>
    </row>
    <row r="421" spans="2:25" ht="13.8" thickBot="1" x14ac:dyDescent="0.3">
      <c r="B421" s="23"/>
      <c r="C421" s="23"/>
      <c r="D421" s="24"/>
      <c r="E421" s="32" t="s">
        <v>1241</v>
      </c>
      <c r="F421" s="30" t="s">
        <v>1242</v>
      </c>
      <c r="G421" s="43"/>
      <c r="H421" s="43"/>
      <c r="I421" s="43"/>
      <c r="J421" s="43"/>
      <c r="K421" s="43"/>
      <c r="L421" s="43"/>
      <c r="M421" s="43"/>
      <c r="N421" s="43"/>
      <c r="O421" s="43"/>
      <c r="P421" s="34">
        <f>SUMIF($B$2:$B$281,"Reimb",P$2:P$281)</f>
        <v>0</v>
      </c>
      <c r="Q421" s="34">
        <f>SUMIF($B$2:$B$281,"Reimb",Q$2:Q$281)</f>
        <v>0</v>
      </c>
      <c r="R421" s="34">
        <f>SUMIF($B$2:$B$281,"Reimb",R$2:R$281)</f>
        <v>0</v>
      </c>
      <c r="S421" s="34">
        <f>SUMIF($B$2:$B$281,"Reimb",S$2:S$281)</f>
        <v>0</v>
      </c>
      <c r="T421" s="34">
        <f>SUMIF($B$2:$B$281,"Reimb",T$2:T$281)</f>
        <v>0</v>
      </c>
      <c r="U421" s="34">
        <f>SUMIF($B$2:$B$281,"Reimb",U$2:U$281)</f>
        <v>0</v>
      </c>
      <c r="V421" s="95">
        <f>SUMIF($B$2:$B$281,"Reimb",V$2:V$281)</f>
        <v>0</v>
      </c>
      <c r="W421" s="95">
        <f>SUMIF($B$2:$B$281,"Reimb",W$2:W$281)</f>
        <v>0</v>
      </c>
      <c r="X421" s="95">
        <f>SUMIF($B$2:$B$281,"Reimb",X$2:X$281)</f>
        <v>0</v>
      </c>
      <c r="Y421" s="34">
        <f>SUMIF($B$2:$B$281,"Reimb",Y$2:Y$281)</f>
        <v>0</v>
      </c>
    </row>
    <row r="422" spans="2:25" ht="21" thickBot="1" x14ac:dyDescent="0.3">
      <c r="B422" s="22"/>
      <c r="C422" s="23"/>
      <c r="D422" s="28"/>
      <c r="E422" s="46"/>
      <c r="F422" s="47" t="s">
        <v>1243</v>
      </c>
      <c r="G422" s="43"/>
      <c r="H422" s="43"/>
      <c r="I422" s="43"/>
      <c r="J422" s="43"/>
      <c r="K422" s="43"/>
      <c r="L422" s="43"/>
      <c r="M422" s="43"/>
      <c r="N422" s="43"/>
      <c r="O422" s="43"/>
      <c r="P422" s="37">
        <f t="shared" ref="P422:Y422" si="1">SUM(P405:P421)</f>
        <v>246367268</v>
      </c>
      <c r="Q422" s="38">
        <f t="shared" si="1"/>
        <v>239697175</v>
      </c>
      <c r="R422" s="38">
        <f t="shared" si="1"/>
        <v>368925480</v>
      </c>
      <c r="S422" s="38">
        <f t="shared" si="1"/>
        <v>279386706</v>
      </c>
      <c r="T422" s="38">
        <f t="shared" si="1"/>
        <v>220204368</v>
      </c>
      <c r="U422" s="38">
        <f t="shared" si="1"/>
        <v>221032860</v>
      </c>
      <c r="V422" s="96">
        <f t="shared" si="1"/>
        <v>389791722</v>
      </c>
      <c r="W422" s="96">
        <f t="shared" si="1"/>
        <v>271940328</v>
      </c>
      <c r="X422" s="96">
        <f t="shared" si="1"/>
        <v>205634217</v>
      </c>
      <c r="Y422" s="39">
        <f t="shared" si="1"/>
        <v>1447131123</v>
      </c>
    </row>
    <row r="423" spans="2:25" x14ac:dyDescent="0.25">
      <c r="B423" s="23"/>
      <c r="C423" s="23"/>
      <c r="D423" s="24"/>
      <c r="E423" s="40"/>
      <c r="F423" s="40"/>
      <c r="P423" s="40"/>
      <c r="Q423" s="41"/>
      <c r="R423" s="40"/>
      <c r="S423" s="40"/>
      <c r="T423" s="40"/>
      <c r="U423" s="40"/>
      <c r="V423" s="40"/>
      <c r="W423" s="40"/>
      <c r="X423" s="40"/>
      <c r="Y423" s="40"/>
    </row>
    <row r="424" spans="2:25" ht="13.8" thickBot="1" x14ac:dyDescent="0.3">
      <c r="B424" s="23"/>
      <c r="C424" s="23"/>
      <c r="D424" s="24"/>
      <c r="E424" s="40"/>
      <c r="F424" s="40"/>
      <c r="P424" s="40"/>
      <c r="Q424" s="41"/>
      <c r="R424" s="40"/>
      <c r="S424" s="40"/>
      <c r="T424" s="40"/>
      <c r="U424" s="40"/>
      <c r="V424" s="40"/>
      <c r="W424" s="40"/>
      <c r="X424" s="40"/>
      <c r="Y424" s="40"/>
    </row>
    <row r="425" spans="2:25" ht="13.8" thickBot="1" x14ac:dyDescent="0.3">
      <c r="B425" s="16"/>
      <c r="C425" s="16"/>
      <c r="D425" s="16"/>
      <c r="E425" s="35" t="s">
        <v>1245</v>
      </c>
      <c r="F425" s="36"/>
      <c r="P425" s="35" t="s">
        <v>1245</v>
      </c>
      <c r="Q425" s="42"/>
      <c r="R425" s="42"/>
      <c r="S425" s="42"/>
      <c r="T425" s="42"/>
      <c r="U425" s="42"/>
      <c r="V425" s="42"/>
      <c r="W425" s="42"/>
      <c r="X425" s="42"/>
      <c r="Y425" s="36"/>
    </row>
    <row r="426" spans="2:25" ht="21" thickBot="1" x14ac:dyDescent="0.3">
      <c r="B426" s="23"/>
      <c r="C426" s="48"/>
      <c r="D426" s="24"/>
      <c r="E426" s="17" t="s">
        <v>1213</v>
      </c>
      <c r="F426" s="18" t="s">
        <v>1</v>
      </c>
      <c r="P426" s="19" t="s">
        <v>12</v>
      </c>
      <c r="Q426" s="20" t="s">
        <v>13</v>
      </c>
      <c r="R426" s="20" t="s">
        <v>14</v>
      </c>
      <c r="S426" s="20" t="s">
        <v>15</v>
      </c>
      <c r="T426" s="20" t="s">
        <v>16</v>
      </c>
      <c r="U426" s="20" t="s">
        <v>17</v>
      </c>
      <c r="V426" s="91" t="s">
        <v>18</v>
      </c>
      <c r="W426" s="92"/>
      <c r="X426" s="92"/>
      <c r="Y426" s="21" t="s">
        <v>21</v>
      </c>
    </row>
    <row r="427" spans="2:25" x14ac:dyDescent="0.25">
      <c r="B427" s="23"/>
      <c r="C427" s="48"/>
      <c r="D427" s="24"/>
      <c r="E427" s="25" t="s">
        <v>1215</v>
      </c>
      <c r="F427" s="44" t="s">
        <v>1216</v>
      </c>
      <c r="P427" s="49"/>
      <c r="Q427" s="50"/>
      <c r="R427" s="50"/>
      <c r="S427" s="50"/>
      <c r="T427" s="50">
        <v>19000000</v>
      </c>
      <c r="U427" s="50">
        <v>10000000</v>
      </c>
      <c r="V427" s="99"/>
      <c r="W427" s="99"/>
      <c r="X427" s="99"/>
      <c r="Y427" s="51"/>
    </row>
    <row r="428" spans="2:25" x14ac:dyDescent="0.25">
      <c r="B428" s="23"/>
      <c r="C428" s="48"/>
      <c r="D428" s="24"/>
      <c r="E428" s="29" t="s">
        <v>1217</v>
      </c>
      <c r="F428" s="30" t="s">
        <v>1217</v>
      </c>
      <c r="P428" s="52"/>
      <c r="Q428" s="53"/>
      <c r="R428" s="53"/>
      <c r="S428" s="53">
        <v>11000000</v>
      </c>
      <c r="T428" s="53">
        <v>23000000</v>
      </c>
      <c r="U428" s="53">
        <v>18000000</v>
      </c>
      <c r="V428" s="100"/>
      <c r="W428" s="100"/>
      <c r="X428" s="100"/>
      <c r="Y428" s="54"/>
    </row>
    <row r="429" spans="2:25" x14ac:dyDescent="0.25">
      <c r="B429" s="23"/>
      <c r="C429" s="48"/>
      <c r="D429" s="24"/>
      <c r="E429" s="29" t="s">
        <v>1218</v>
      </c>
      <c r="F429" s="30" t="s">
        <v>1219</v>
      </c>
      <c r="P429" s="52"/>
      <c r="Q429" s="53"/>
      <c r="R429" s="53"/>
      <c r="S429" s="53"/>
      <c r="T429" s="53">
        <v>5000000</v>
      </c>
      <c r="U429" s="53">
        <v>5000000</v>
      </c>
      <c r="V429" s="100"/>
      <c r="W429" s="100"/>
      <c r="X429" s="100"/>
      <c r="Y429" s="54"/>
    </row>
    <row r="430" spans="2:25" x14ac:dyDescent="0.25">
      <c r="B430" s="23"/>
      <c r="C430" s="48"/>
      <c r="D430" s="24"/>
      <c r="E430" s="29" t="s">
        <v>1220</v>
      </c>
      <c r="F430" s="30" t="s">
        <v>1220</v>
      </c>
      <c r="P430" s="52"/>
      <c r="Q430" s="53"/>
      <c r="R430" s="53"/>
      <c r="S430" s="53"/>
      <c r="T430" s="53">
        <v>4000000</v>
      </c>
      <c r="U430" s="53">
        <v>5000000</v>
      </c>
      <c r="V430" s="100"/>
      <c r="W430" s="100"/>
      <c r="X430" s="100"/>
      <c r="Y430" s="54"/>
    </row>
    <row r="431" spans="2:25" x14ac:dyDescent="0.25">
      <c r="B431" s="23"/>
      <c r="C431" s="48"/>
      <c r="D431" s="24"/>
      <c r="E431" s="29" t="s">
        <v>1221</v>
      </c>
      <c r="F431" s="30" t="s">
        <v>922</v>
      </c>
      <c r="P431" s="52"/>
      <c r="Q431" s="53"/>
      <c r="R431" s="53"/>
      <c r="S431" s="53"/>
      <c r="T431" s="53"/>
      <c r="U431" s="53"/>
      <c r="V431" s="100"/>
      <c r="W431" s="100"/>
      <c r="X431" s="100"/>
      <c r="Y431" s="54"/>
    </row>
    <row r="432" spans="2:25" x14ac:dyDescent="0.25">
      <c r="B432" s="23"/>
      <c r="C432" s="48"/>
      <c r="D432" s="24"/>
      <c r="E432" s="29" t="s">
        <v>1222</v>
      </c>
      <c r="F432" s="30" t="s">
        <v>1223</v>
      </c>
      <c r="P432" s="52"/>
      <c r="Q432" s="53"/>
      <c r="R432" s="53"/>
      <c r="S432" s="53"/>
      <c r="T432" s="53">
        <v>2000000</v>
      </c>
      <c r="U432" s="53">
        <v>4000000</v>
      </c>
      <c r="V432" s="100"/>
      <c r="W432" s="100"/>
      <c r="X432" s="100"/>
      <c r="Y432" s="54"/>
    </row>
    <row r="433" spans="2:26" x14ac:dyDescent="0.25">
      <c r="B433" s="23"/>
      <c r="C433" s="48"/>
      <c r="D433" s="24"/>
      <c r="E433" s="29" t="s">
        <v>1224</v>
      </c>
      <c r="F433" s="30" t="s">
        <v>1224</v>
      </c>
      <c r="P433" s="52"/>
      <c r="Q433" s="53"/>
      <c r="R433" s="53"/>
      <c r="S433" s="53">
        <v>1800000</v>
      </c>
      <c r="T433" s="53">
        <v>3000000</v>
      </c>
      <c r="U433" s="53">
        <v>4100000</v>
      </c>
      <c r="V433" s="100">
        <v>4050000</v>
      </c>
      <c r="W433" s="100"/>
      <c r="X433" s="100"/>
      <c r="Y433" s="54"/>
    </row>
    <row r="434" spans="2:26" x14ac:dyDescent="0.25">
      <c r="B434" s="23"/>
      <c r="C434" s="48"/>
      <c r="D434" s="24"/>
      <c r="E434" s="29" t="s">
        <v>1225</v>
      </c>
      <c r="F434" s="30" t="s">
        <v>1226</v>
      </c>
      <c r="P434" s="52"/>
      <c r="Q434" s="53"/>
      <c r="R434" s="53"/>
      <c r="S434" s="53"/>
      <c r="T434" s="53"/>
      <c r="U434" s="53">
        <v>9000000</v>
      </c>
      <c r="V434" s="100"/>
      <c r="W434" s="100"/>
      <c r="X434" s="100"/>
      <c r="Y434" s="54"/>
    </row>
    <row r="435" spans="2:26" x14ac:dyDescent="0.25">
      <c r="B435" s="23"/>
      <c r="C435" s="48"/>
      <c r="D435" s="24"/>
      <c r="E435" s="29" t="s">
        <v>1227</v>
      </c>
      <c r="F435" s="30" t="s">
        <v>1228</v>
      </c>
      <c r="P435" s="52"/>
      <c r="Q435" s="53"/>
      <c r="R435" s="53"/>
      <c r="S435" s="53"/>
      <c r="T435" s="53"/>
      <c r="U435" s="53"/>
      <c r="V435" s="100"/>
      <c r="W435" s="100"/>
      <c r="X435" s="100"/>
      <c r="Y435" s="54"/>
    </row>
    <row r="436" spans="2:26" x14ac:dyDescent="0.25">
      <c r="B436" s="23"/>
      <c r="C436" s="48"/>
      <c r="D436" s="24"/>
      <c r="E436" s="29" t="s">
        <v>1229</v>
      </c>
      <c r="F436" s="30" t="s">
        <v>35</v>
      </c>
      <c r="P436" s="52"/>
      <c r="Q436" s="53"/>
      <c r="R436" s="53"/>
      <c r="S436" s="53"/>
      <c r="T436" s="53"/>
      <c r="U436" s="53"/>
      <c r="V436" s="100"/>
      <c r="W436" s="100"/>
      <c r="X436" s="100"/>
      <c r="Y436" s="54"/>
    </row>
    <row r="437" spans="2:26" x14ac:dyDescent="0.25">
      <c r="B437" s="23"/>
      <c r="C437" s="48"/>
      <c r="D437" s="24"/>
      <c r="E437" s="29" t="s">
        <v>1230</v>
      </c>
      <c r="F437" s="30" t="s">
        <v>1231</v>
      </c>
      <c r="P437" s="52"/>
      <c r="Q437" s="53"/>
      <c r="R437" s="53"/>
      <c r="S437" s="53"/>
      <c r="T437" s="53"/>
      <c r="U437" s="53"/>
      <c r="V437" s="100"/>
      <c r="W437" s="100"/>
      <c r="X437" s="100"/>
      <c r="Y437" s="54"/>
    </row>
    <row r="438" spans="2:26" x14ac:dyDescent="0.25">
      <c r="B438" s="23"/>
      <c r="C438" s="48"/>
      <c r="D438" s="24"/>
      <c r="E438" s="29" t="s">
        <v>1232</v>
      </c>
      <c r="F438" s="30" t="s">
        <v>1233</v>
      </c>
      <c r="P438" s="52"/>
      <c r="Q438" s="53"/>
      <c r="R438" s="53"/>
      <c r="S438" s="53"/>
      <c r="T438" s="53"/>
      <c r="U438" s="53"/>
      <c r="V438" s="100"/>
      <c r="W438" s="100"/>
      <c r="X438" s="100"/>
      <c r="Y438" s="54"/>
    </row>
    <row r="439" spans="2:26" x14ac:dyDescent="0.25">
      <c r="B439" s="23"/>
      <c r="C439" s="48"/>
      <c r="D439" s="24"/>
      <c r="E439" s="29" t="s">
        <v>1234</v>
      </c>
      <c r="F439" s="30" t="s">
        <v>1235</v>
      </c>
      <c r="P439" s="52"/>
      <c r="Q439" s="53"/>
      <c r="R439" s="53"/>
      <c r="S439" s="53"/>
      <c r="T439" s="53"/>
      <c r="U439" s="53"/>
      <c r="V439" s="100"/>
      <c r="W439" s="100"/>
      <c r="X439" s="100"/>
      <c r="Y439" s="54"/>
    </row>
    <row r="440" spans="2:26" x14ac:dyDescent="0.25">
      <c r="B440" s="23"/>
      <c r="C440" s="48"/>
      <c r="D440" s="24"/>
      <c r="E440" s="29" t="s">
        <v>1236</v>
      </c>
      <c r="F440" s="30" t="s">
        <v>24</v>
      </c>
      <c r="P440" s="52"/>
      <c r="Q440" s="53"/>
      <c r="R440" s="53"/>
      <c r="S440" s="53"/>
      <c r="T440" s="53"/>
      <c r="U440" s="53"/>
      <c r="V440" s="100"/>
      <c r="W440" s="100"/>
      <c r="X440" s="100"/>
      <c r="Y440" s="54"/>
    </row>
    <row r="441" spans="2:26" x14ac:dyDescent="0.25">
      <c r="B441" s="23"/>
      <c r="C441" s="48"/>
      <c r="D441" s="24"/>
      <c r="E441" s="29" t="s">
        <v>1237</v>
      </c>
      <c r="F441" s="30" t="s">
        <v>1238</v>
      </c>
      <c r="P441" s="52"/>
      <c r="Q441" s="53"/>
      <c r="R441" s="53"/>
      <c r="S441" s="53"/>
      <c r="T441" s="53"/>
      <c r="U441" s="53">
        <v>14000000</v>
      </c>
      <c r="V441" s="100">
        <v>3000000</v>
      </c>
      <c r="W441" s="100"/>
      <c r="X441" s="100"/>
      <c r="Y441" s="54"/>
    </row>
    <row r="442" spans="2:26" x14ac:dyDescent="0.25">
      <c r="B442" s="23"/>
      <c r="C442" s="48"/>
      <c r="D442" s="24"/>
      <c r="E442" s="29" t="s">
        <v>1239</v>
      </c>
      <c r="F442" s="30" t="s">
        <v>1240</v>
      </c>
      <c r="P442" s="52"/>
      <c r="Q442" s="53"/>
      <c r="R442" s="53"/>
      <c r="S442" s="53"/>
      <c r="T442" s="53"/>
      <c r="U442" s="53"/>
      <c r="V442" s="100"/>
      <c r="W442" s="100"/>
      <c r="X442" s="100"/>
      <c r="Y442" s="54"/>
    </row>
    <row r="443" spans="2:26" ht="13.8" thickBot="1" x14ac:dyDescent="0.3">
      <c r="B443" s="55"/>
      <c r="C443" s="55"/>
      <c r="D443" s="28"/>
      <c r="E443" s="32" t="s">
        <v>1241</v>
      </c>
      <c r="F443" s="30" t="s">
        <v>1242</v>
      </c>
      <c r="P443" s="56"/>
      <c r="Q443" s="57"/>
      <c r="R443" s="57"/>
      <c r="S443" s="57"/>
      <c r="T443" s="57"/>
      <c r="U443" s="57"/>
      <c r="V443" s="101"/>
      <c r="W443" s="101"/>
      <c r="X443" s="101"/>
      <c r="Y443" s="58"/>
    </row>
    <row r="444" spans="2:26" ht="13.8" thickBot="1" x14ac:dyDescent="0.3">
      <c r="B444" s="55"/>
      <c r="C444" s="55"/>
      <c r="D444" s="28"/>
      <c r="E444" s="46"/>
      <c r="F444" s="47" t="s">
        <v>1243</v>
      </c>
      <c r="P444" s="37">
        <f t="shared" ref="P444:V444" si="2">SUM(P427:P443)</f>
        <v>0</v>
      </c>
      <c r="Q444" s="38">
        <f t="shared" si="2"/>
        <v>0</v>
      </c>
      <c r="R444" s="38">
        <f t="shared" si="2"/>
        <v>0</v>
      </c>
      <c r="S444" s="38">
        <f t="shared" si="2"/>
        <v>12800000</v>
      </c>
      <c r="T444" s="38">
        <f t="shared" si="2"/>
        <v>56000000</v>
      </c>
      <c r="U444" s="38">
        <f t="shared" si="2"/>
        <v>69100000</v>
      </c>
      <c r="V444" s="96">
        <f t="shared" si="2"/>
        <v>7050000</v>
      </c>
      <c r="W444" s="97"/>
      <c r="X444" s="97"/>
      <c r="Y444" s="39">
        <f t="shared" ref="Y444" si="3">SUM(Y427:Y443)</f>
        <v>0</v>
      </c>
    </row>
    <row r="445" spans="2:26" s="59" customFormat="1" x14ac:dyDescent="0.25">
      <c r="B445" s="55"/>
      <c r="C445" s="55"/>
      <c r="D445" s="28"/>
      <c r="E445" s="28"/>
      <c r="F445" s="28"/>
      <c r="H445"/>
      <c r="P445" s="60"/>
      <c r="Q445" s="61"/>
      <c r="R445" s="61"/>
      <c r="S445" s="61"/>
      <c r="T445" s="61"/>
      <c r="U445" s="61"/>
      <c r="V445" s="61"/>
      <c r="W445" s="61"/>
      <c r="X445" s="61"/>
      <c r="Y445" s="62"/>
    </row>
    <row r="446" spans="2:26" s="59" customFormat="1" x14ac:dyDescent="0.25">
      <c r="B446" s="55"/>
      <c r="C446" s="55"/>
      <c r="D446" s="28"/>
      <c r="E446" s="28"/>
      <c r="F446" s="28"/>
      <c r="P446" s="60"/>
      <c r="Q446" s="61"/>
      <c r="R446" s="61"/>
      <c r="S446" s="61"/>
      <c r="T446" s="61"/>
      <c r="U446" s="61"/>
      <c r="V446" s="61"/>
      <c r="W446" s="61"/>
      <c r="X446" s="61"/>
      <c r="Y446" s="62"/>
    </row>
    <row r="447" spans="2:26" s="59" customFormat="1" ht="13.8" thickBot="1" x14ac:dyDescent="0.3">
      <c r="B447" s="55"/>
      <c r="C447" s="55"/>
      <c r="D447" s="28"/>
      <c r="E447" s="28"/>
      <c r="F447" s="28"/>
      <c r="P447" s="60"/>
      <c r="Q447" s="61"/>
      <c r="R447" s="61"/>
      <c r="S447" s="61"/>
      <c r="T447" s="61"/>
      <c r="U447" s="61"/>
      <c r="V447" s="61"/>
      <c r="W447" s="61"/>
      <c r="X447" s="61"/>
      <c r="Y447" s="62"/>
    </row>
    <row r="448" spans="2:26" ht="13.8" thickBot="1" x14ac:dyDescent="0.3">
      <c r="B448" s="23"/>
      <c r="C448" s="23"/>
      <c r="D448" s="24"/>
      <c r="E448" s="35" t="s">
        <v>1246</v>
      </c>
      <c r="F448" s="36"/>
      <c r="H448" s="59"/>
      <c r="O448" s="59"/>
      <c r="P448" s="35" t="s">
        <v>1246</v>
      </c>
      <c r="Q448" s="42"/>
      <c r="R448" s="42"/>
      <c r="S448" s="42"/>
      <c r="T448" s="42"/>
      <c r="U448" s="42"/>
      <c r="V448" s="42"/>
      <c r="W448" s="42"/>
      <c r="X448" s="42"/>
      <c r="Y448" s="36"/>
      <c r="Z448" s="59"/>
    </row>
    <row r="449" spans="2:25" ht="21" thickBot="1" x14ac:dyDescent="0.3">
      <c r="B449" s="16"/>
      <c r="C449" s="16"/>
      <c r="D449" s="16"/>
      <c r="E449" s="17" t="s">
        <v>1213</v>
      </c>
      <c r="F449" s="18" t="s">
        <v>1</v>
      </c>
      <c r="P449" s="19" t="s">
        <v>12</v>
      </c>
      <c r="Q449" s="20" t="s">
        <v>13</v>
      </c>
      <c r="R449" s="20" t="s">
        <v>14</v>
      </c>
      <c r="S449" s="20" t="s">
        <v>15</v>
      </c>
      <c r="T449" s="20" t="s">
        <v>16</v>
      </c>
      <c r="U449" s="20" t="s">
        <v>17</v>
      </c>
      <c r="V449" s="91" t="s">
        <v>18</v>
      </c>
      <c r="W449" s="92"/>
      <c r="X449" s="92"/>
      <c r="Y449" s="21" t="s">
        <v>21</v>
      </c>
    </row>
    <row r="450" spans="2:25" x14ac:dyDescent="0.25">
      <c r="B450" s="23"/>
      <c r="C450" s="48"/>
      <c r="D450" s="24"/>
      <c r="E450" s="25" t="s">
        <v>1215</v>
      </c>
      <c r="F450" s="44" t="s">
        <v>1216</v>
      </c>
      <c r="P450" s="50">
        <f>P427+P405</f>
        <v>54784705</v>
      </c>
      <c r="Q450" s="50">
        <f t="shared" ref="Q450:Y458" si="4">Q427+Q405</f>
        <v>45195417</v>
      </c>
      <c r="R450" s="50">
        <f>(R427+R405)*0.6</f>
        <v>55372604.399999999</v>
      </c>
      <c r="S450" s="50">
        <f t="shared" si="4"/>
        <v>42799278</v>
      </c>
      <c r="T450" s="50">
        <f>T427+T405</f>
        <v>35173418</v>
      </c>
      <c r="U450" s="50">
        <f>U427+U405</f>
        <v>30969122</v>
      </c>
      <c r="V450" s="99">
        <f t="shared" si="4"/>
        <v>28946500</v>
      </c>
      <c r="W450" s="99">
        <f t="shared" si="4"/>
        <v>17726349</v>
      </c>
      <c r="X450" s="99">
        <f t="shared" si="4"/>
        <v>6252792</v>
      </c>
      <c r="Y450" s="50">
        <f t="shared" si="4"/>
        <v>74116773</v>
      </c>
    </row>
    <row r="451" spans="2:25" x14ac:dyDescent="0.25">
      <c r="B451" s="23"/>
      <c r="C451" s="48"/>
      <c r="D451" s="24"/>
      <c r="E451" s="29" t="s">
        <v>1217</v>
      </c>
      <c r="F451" s="30" t="s">
        <v>1217</v>
      </c>
      <c r="P451" s="50">
        <f t="shared" ref="P451:Y466" si="5">P428+P406</f>
        <v>33603607</v>
      </c>
      <c r="Q451" s="50">
        <f t="shared" si="5"/>
        <v>48298256</v>
      </c>
      <c r="R451" s="50">
        <f>(R428+R406)*0.6</f>
        <v>41810629.199999996</v>
      </c>
      <c r="S451" s="50">
        <f>S428+S406</f>
        <v>45022337</v>
      </c>
      <c r="T451" s="50">
        <f>T428+T406</f>
        <v>44870105</v>
      </c>
      <c r="U451" s="50">
        <f>U428+U406</f>
        <v>44742317</v>
      </c>
      <c r="V451" s="99">
        <f t="shared" si="5"/>
        <v>28024410</v>
      </c>
      <c r="W451" s="99">
        <f t="shared" si="4"/>
        <v>38559390</v>
      </c>
      <c r="X451" s="99">
        <f t="shared" si="4"/>
        <v>29474862</v>
      </c>
      <c r="Y451" s="50">
        <f t="shared" si="4"/>
        <v>17751763</v>
      </c>
    </row>
    <row r="452" spans="2:25" x14ac:dyDescent="0.25">
      <c r="B452" s="23"/>
      <c r="C452" s="48"/>
      <c r="D452" s="24"/>
      <c r="E452" s="29" t="s">
        <v>1218</v>
      </c>
      <c r="F452" s="30" t="s">
        <v>1219</v>
      </c>
      <c r="P452" s="50">
        <f t="shared" si="5"/>
        <v>28095621</v>
      </c>
      <c r="Q452" s="50">
        <f t="shared" si="5"/>
        <v>14180503</v>
      </c>
      <c r="R452" s="50">
        <f>(R429+R407)*0.7</f>
        <v>23368063.599999998</v>
      </c>
      <c r="S452" s="50">
        <f>(S429+S407)*0.8</f>
        <v>22011216</v>
      </c>
      <c r="T452" s="50">
        <f t="shared" si="5"/>
        <v>8739959</v>
      </c>
      <c r="U452" s="50">
        <f t="shared" si="5"/>
        <v>5000000</v>
      </c>
      <c r="V452" s="99">
        <f t="shared" si="5"/>
        <v>0</v>
      </c>
      <c r="W452" s="99">
        <f t="shared" si="4"/>
        <v>0</v>
      </c>
      <c r="X452" s="99">
        <f t="shared" si="4"/>
        <v>0</v>
      </c>
      <c r="Y452" s="50">
        <f t="shared" si="4"/>
        <v>0</v>
      </c>
    </row>
    <row r="453" spans="2:25" x14ac:dyDescent="0.25">
      <c r="B453" s="23"/>
      <c r="C453" s="48"/>
      <c r="D453" s="24"/>
      <c r="E453" s="29" t="s">
        <v>1220</v>
      </c>
      <c r="F453" s="30" t="s">
        <v>1220</v>
      </c>
      <c r="P453" s="50">
        <f t="shared" si="5"/>
        <v>5831976</v>
      </c>
      <c r="Q453" s="50">
        <f t="shared" si="5"/>
        <v>7398003</v>
      </c>
      <c r="R453" s="50">
        <f t="shared" si="5"/>
        <v>10021915</v>
      </c>
      <c r="S453" s="50">
        <f>(S430+S408)*0.8</f>
        <v>14158752</v>
      </c>
      <c r="T453" s="50">
        <f t="shared" si="5"/>
        <v>13404948</v>
      </c>
      <c r="U453" s="50">
        <f t="shared" si="5"/>
        <v>5415496</v>
      </c>
      <c r="V453" s="99">
        <f t="shared" si="5"/>
        <v>0</v>
      </c>
      <c r="W453" s="99">
        <f t="shared" si="4"/>
        <v>0</v>
      </c>
      <c r="X453" s="99">
        <f t="shared" si="4"/>
        <v>0</v>
      </c>
      <c r="Y453" s="50">
        <f t="shared" si="4"/>
        <v>0</v>
      </c>
    </row>
    <row r="454" spans="2:25" x14ac:dyDescent="0.25">
      <c r="B454" s="23"/>
      <c r="C454" s="48"/>
      <c r="D454" s="24"/>
      <c r="E454" s="29" t="s">
        <v>1221</v>
      </c>
      <c r="F454" s="30" t="s">
        <v>922</v>
      </c>
      <c r="P454" s="50">
        <f t="shared" si="5"/>
        <v>1264276</v>
      </c>
      <c r="Q454" s="50">
        <f t="shared" si="5"/>
        <v>6719913</v>
      </c>
      <c r="R454" s="50">
        <f>(R431+R409)*0.6</f>
        <v>7327507.7999999998</v>
      </c>
      <c r="S454" s="50">
        <f t="shared" si="5"/>
        <v>1284083</v>
      </c>
      <c r="T454" s="50">
        <f t="shared" si="5"/>
        <v>1106280</v>
      </c>
      <c r="U454" s="50">
        <f t="shared" si="5"/>
        <v>0</v>
      </c>
      <c r="V454" s="99">
        <f t="shared" si="5"/>
        <v>0</v>
      </c>
      <c r="W454" s="99">
        <f t="shared" si="4"/>
        <v>0</v>
      </c>
      <c r="X454" s="99">
        <f t="shared" si="4"/>
        <v>0</v>
      </c>
      <c r="Y454" s="50">
        <f t="shared" si="4"/>
        <v>0</v>
      </c>
    </row>
    <row r="455" spans="2:25" x14ac:dyDescent="0.25">
      <c r="B455" s="23"/>
      <c r="C455" s="48"/>
      <c r="D455" s="24"/>
      <c r="E455" s="29" t="s">
        <v>1222</v>
      </c>
      <c r="F455" s="30" t="s">
        <v>1223</v>
      </c>
      <c r="P455" s="50">
        <f t="shared" si="5"/>
        <v>15885343</v>
      </c>
      <c r="Q455" s="50">
        <f t="shared" si="5"/>
        <v>13828061</v>
      </c>
      <c r="R455" s="50">
        <f>(R432+R410)*0.6</f>
        <v>14518669.799999999</v>
      </c>
      <c r="S455" s="50">
        <f>(S432+S410)*0.7</f>
        <v>10837959.299999999</v>
      </c>
      <c r="T455" s="50">
        <f t="shared" si="5"/>
        <v>10977168</v>
      </c>
      <c r="U455" s="50">
        <f t="shared" si="5"/>
        <v>10526601</v>
      </c>
      <c r="V455" s="99">
        <f t="shared" si="5"/>
        <v>6121147</v>
      </c>
      <c r="W455" s="99">
        <f t="shared" si="4"/>
        <v>2277632</v>
      </c>
      <c r="X455" s="99">
        <f t="shared" si="4"/>
        <v>18368</v>
      </c>
      <c r="Y455" s="50">
        <f t="shared" si="4"/>
        <v>0</v>
      </c>
    </row>
    <row r="456" spans="2:25" x14ac:dyDescent="0.25">
      <c r="B456" s="23"/>
      <c r="C456" s="48"/>
      <c r="D456" s="24"/>
      <c r="E456" s="29" t="s">
        <v>1224</v>
      </c>
      <c r="F456" s="30" t="s">
        <v>1224</v>
      </c>
      <c r="P456" s="50">
        <f t="shared" si="5"/>
        <v>4512690</v>
      </c>
      <c r="Q456" s="50">
        <f t="shared" si="5"/>
        <v>4210239</v>
      </c>
      <c r="R456" s="50">
        <f t="shared" si="5"/>
        <v>4159506</v>
      </c>
      <c r="S456" s="50">
        <f t="shared" si="5"/>
        <v>4085802</v>
      </c>
      <c r="T456" s="50">
        <f t="shared" si="5"/>
        <v>4139453</v>
      </c>
      <c r="U456" s="50">
        <f t="shared" si="5"/>
        <v>4100000</v>
      </c>
      <c r="V456" s="99">
        <f t="shared" si="5"/>
        <v>4050000</v>
      </c>
      <c r="W456" s="99">
        <f t="shared" si="4"/>
        <v>0</v>
      </c>
      <c r="X456" s="99">
        <f t="shared" si="4"/>
        <v>0</v>
      </c>
      <c r="Y456" s="50">
        <f t="shared" si="4"/>
        <v>0</v>
      </c>
    </row>
    <row r="457" spans="2:25" x14ac:dyDescent="0.25">
      <c r="B457" s="23"/>
      <c r="C457" s="48"/>
      <c r="D457" s="24"/>
      <c r="E457" s="29" t="s">
        <v>1225</v>
      </c>
      <c r="F457" s="30" t="s">
        <v>1226</v>
      </c>
      <c r="P457" s="50">
        <f t="shared" si="5"/>
        <v>1247474</v>
      </c>
      <c r="Q457" s="50">
        <f t="shared" si="5"/>
        <v>1154038</v>
      </c>
      <c r="R457" s="50">
        <f>(R434+R412)*0.4</f>
        <v>1644709.6</v>
      </c>
      <c r="S457" s="50">
        <f>(S434+S412)*0.5</f>
        <v>3620726</v>
      </c>
      <c r="T457" s="50">
        <f t="shared" si="5"/>
        <v>519661</v>
      </c>
      <c r="U457" s="50">
        <f t="shared" si="5"/>
        <v>9000000</v>
      </c>
      <c r="V457" s="99">
        <f t="shared" si="5"/>
        <v>0</v>
      </c>
      <c r="W457" s="99">
        <f t="shared" si="4"/>
        <v>0</v>
      </c>
      <c r="X457" s="99">
        <f t="shared" si="4"/>
        <v>0</v>
      </c>
      <c r="Y457" s="50">
        <f t="shared" si="4"/>
        <v>0</v>
      </c>
    </row>
    <row r="458" spans="2:25" x14ac:dyDescent="0.25">
      <c r="B458" s="23"/>
      <c r="C458" s="48"/>
      <c r="D458" s="24"/>
      <c r="E458" s="29" t="s">
        <v>1227</v>
      </c>
      <c r="F458" s="30" t="s">
        <v>1228</v>
      </c>
      <c r="P458" s="50">
        <f t="shared" si="5"/>
        <v>28974427</v>
      </c>
      <c r="Q458" s="50">
        <f t="shared" si="5"/>
        <v>6235968</v>
      </c>
      <c r="R458" s="50">
        <f t="shared" si="5"/>
        <v>1319188</v>
      </c>
      <c r="S458" s="50">
        <f t="shared" si="5"/>
        <v>25372</v>
      </c>
      <c r="T458" s="50">
        <f t="shared" si="5"/>
        <v>0</v>
      </c>
      <c r="U458" s="50">
        <f t="shared" si="5"/>
        <v>0</v>
      </c>
      <c r="V458" s="99">
        <f t="shared" si="5"/>
        <v>0</v>
      </c>
      <c r="W458" s="99">
        <f t="shared" si="4"/>
        <v>0</v>
      </c>
      <c r="X458" s="99">
        <f t="shared" si="4"/>
        <v>0</v>
      </c>
      <c r="Y458" s="50">
        <f t="shared" si="4"/>
        <v>0</v>
      </c>
    </row>
    <row r="459" spans="2:25" x14ac:dyDescent="0.25">
      <c r="B459" s="23"/>
      <c r="C459" s="48"/>
      <c r="D459" s="24"/>
      <c r="E459" s="29" t="s">
        <v>1229</v>
      </c>
      <c r="F459" s="30" t="s">
        <v>35</v>
      </c>
      <c r="P459" s="50">
        <f t="shared" si="5"/>
        <v>14055096</v>
      </c>
      <c r="Q459" s="50">
        <f t="shared" si="5"/>
        <v>25210431</v>
      </c>
      <c r="R459" s="50">
        <f>(R436+R414)*0.6</f>
        <v>32251248.599999998</v>
      </c>
      <c r="S459" s="50">
        <f>(S436+S414)*0.8</f>
        <v>71857538.400000006</v>
      </c>
      <c r="T459" s="50">
        <f>(T436+T414)*0.83</f>
        <v>85194858.640000001</v>
      </c>
      <c r="U459" s="50">
        <f>(U436+U414)*0.67</f>
        <v>95591276.49000001</v>
      </c>
      <c r="V459" s="99">
        <f>(V436+V414)*0.5</f>
        <v>153184741.5</v>
      </c>
      <c r="W459" s="99">
        <f>(W436+W414)*0.8</f>
        <v>156719667.20000002</v>
      </c>
      <c r="X459" s="99">
        <f>(X436+X414)</f>
        <v>157785621</v>
      </c>
      <c r="Y459" s="50">
        <f>(Y436+Y414)*0.5</f>
        <v>676291647</v>
      </c>
    </row>
    <row r="460" spans="2:25" x14ac:dyDescent="0.25">
      <c r="B460" s="23"/>
      <c r="C460" s="48"/>
      <c r="D460" s="24"/>
      <c r="E460" s="29" t="s">
        <v>1230</v>
      </c>
      <c r="F460" s="30" t="s">
        <v>1231</v>
      </c>
      <c r="P460" s="50">
        <f t="shared" si="5"/>
        <v>6989281</v>
      </c>
      <c r="Q460" s="50">
        <f t="shared" si="5"/>
        <v>5959583</v>
      </c>
      <c r="R460" s="50">
        <f t="shared" si="5"/>
        <v>3261999</v>
      </c>
      <c r="S460" s="50">
        <f t="shared" si="5"/>
        <v>0</v>
      </c>
      <c r="T460" s="50">
        <f t="shared" si="5"/>
        <v>0</v>
      </c>
      <c r="U460" s="50">
        <f t="shared" si="5"/>
        <v>0</v>
      </c>
      <c r="V460" s="99">
        <f t="shared" si="5"/>
        <v>0</v>
      </c>
      <c r="W460" s="99">
        <f t="shared" si="5"/>
        <v>0</v>
      </c>
      <c r="X460" s="99">
        <f t="shared" si="5"/>
        <v>0</v>
      </c>
      <c r="Y460" s="50">
        <f t="shared" si="5"/>
        <v>0</v>
      </c>
    </row>
    <row r="461" spans="2:25" x14ac:dyDescent="0.25">
      <c r="B461" s="23"/>
      <c r="C461" s="48"/>
      <c r="D461" s="24"/>
      <c r="E461" s="29" t="s">
        <v>1232</v>
      </c>
      <c r="F461" s="30" t="s">
        <v>1233</v>
      </c>
      <c r="P461" s="50">
        <f t="shared" si="5"/>
        <v>0</v>
      </c>
      <c r="Q461" s="50">
        <f t="shared" si="5"/>
        <v>0</v>
      </c>
      <c r="R461" s="50">
        <f t="shared" si="5"/>
        <v>0</v>
      </c>
      <c r="S461" s="50">
        <f t="shared" si="5"/>
        <v>0</v>
      </c>
      <c r="T461" s="50">
        <f t="shared" si="5"/>
        <v>0</v>
      </c>
      <c r="U461" s="50">
        <f t="shared" si="5"/>
        <v>0</v>
      </c>
      <c r="V461" s="99">
        <f t="shared" si="5"/>
        <v>0</v>
      </c>
      <c r="W461" s="99">
        <f t="shared" si="5"/>
        <v>0</v>
      </c>
      <c r="X461" s="99">
        <f t="shared" si="5"/>
        <v>0</v>
      </c>
      <c r="Y461" s="50">
        <f t="shared" si="5"/>
        <v>0</v>
      </c>
    </row>
    <row r="462" spans="2:25" x14ac:dyDescent="0.25">
      <c r="B462" s="23"/>
      <c r="C462" s="48"/>
      <c r="D462" s="24"/>
      <c r="E462" s="29" t="s">
        <v>1234</v>
      </c>
      <c r="F462" s="30" t="s">
        <v>1235</v>
      </c>
      <c r="P462" s="50">
        <f t="shared" si="5"/>
        <v>7002483</v>
      </c>
      <c r="Q462" s="50">
        <f t="shared" si="5"/>
        <v>5498965</v>
      </c>
      <c r="R462" s="50">
        <f t="shared" si="5"/>
        <v>474682</v>
      </c>
      <c r="S462" s="50">
        <f t="shared" si="5"/>
        <v>0</v>
      </c>
      <c r="T462" s="50">
        <f t="shared" si="5"/>
        <v>0</v>
      </c>
      <c r="U462" s="50">
        <f t="shared" si="5"/>
        <v>0</v>
      </c>
      <c r="V462" s="99">
        <f t="shared" si="5"/>
        <v>0</v>
      </c>
      <c r="W462" s="99">
        <f t="shared" si="5"/>
        <v>0</v>
      </c>
      <c r="X462" s="99">
        <f t="shared" si="5"/>
        <v>0</v>
      </c>
      <c r="Y462" s="50">
        <f t="shared" si="5"/>
        <v>0</v>
      </c>
    </row>
    <row r="463" spans="2:25" x14ac:dyDescent="0.25">
      <c r="B463" s="23"/>
      <c r="C463" s="48"/>
      <c r="D463" s="24"/>
      <c r="E463" s="29" t="s">
        <v>1236</v>
      </c>
      <c r="F463" s="30" t="s">
        <v>24</v>
      </c>
      <c r="P463" s="50">
        <f t="shared" si="5"/>
        <v>21886615</v>
      </c>
      <c r="Q463" s="50">
        <f t="shared" si="5"/>
        <v>42559439</v>
      </c>
      <c r="R463" s="50">
        <f t="shared" si="5"/>
        <v>40287796</v>
      </c>
      <c r="S463" s="50">
        <f t="shared" si="5"/>
        <v>11254816</v>
      </c>
      <c r="T463" s="50">
        <f t="shared" si="5"/>
        <v>14852424</v>
      </c>
      <c r="U463" s="50">
        <f t="shared" si="5"/>
        <v>16568543</v>
      </c>
      <c r="V463" s="99">
        <f t="shared" si="5"/>
        <v>16904754</v>
      </c>
      <c r="W463" s="99">
        <f t="shared" si="5"/>
        <v>16836865</v>
      </c>
      <c r="X463" s="99">
        <f t="shared" si="5"/>
        <v>12102574</v>
      </c>
      <c r="Y463" s="50">
        <f t="shared" si="5"/>
        <v>2679293</v>
      </c>
    </row>
    <row r="464" spans="2:25" x14ac:dyDescent="0.25">
      <c r="B464" s="23"/>
      <c r="C464" s="48"/>
      <c r="D464" s="24"/>
      <c r="E464" s="29" t="s">
        <v>1237</v>
      </c>
      <c r="F464" s="30" t="s">
        <v>1238</v>
      </c>
      <c r="P464" s="50">
        <f t="shared" si="5"/>
        <v>19156442</v>
      </c>
      <c r="Q464" s="50">
        <f t="shared" si="5"/>
        <v>6430615</v>
      </c>
      <c r="R464" s="50">
        <f>(R441+R419)*0.6</f>
        <v>9860431.1999999993</v>
      </c>
      <c r="S464" s="50">
        <f>(S441+S419)*0.5</f>
        <v>14433477.5</v>
      </c>
      <c r="T464" s="50">
        <f>(T441+T419)*0.625</f>
        <v>24860340</v>
      </c>
      <c r="U464" s="50">
        <f>U441+U419</f>
        <v>21137234</v>
      </c>
      <c r="V464" s="99">
        <f t="shared" si="5"/>
        <v>6425428</v>
      </c>
      <c r="W464" s="99">
        <f t="shared" si="5"/>
        <v>640508</v>
      </c>
      <c r="X464" s="99">
        <f t="shared" si="5"/>
        <v>0</v>
      </c>
      <c r="Y464" s="50">
        <f t="shared" si="5"/>
        <v>0</v>
      </c>
    </row>
    <row r="465" spans="2:26" x14ac:dyDescent="0.25">
      <c r="B465" s="23"/>
      <c r="C465" s="48"/>
      <c r="D465" s="24"/>
      <c r="E465" s="29" t="s">
        <v>1239</v>
      </c>
      <c r="F465" s="30" t="s">
        <v>1240</v>
      </c>
      <c r="P465" s="50">
        <f t="shared" si="5"/>
        <v>3077232</v>
      </c>
      <c r="Q465" s="50">
        <f t="shared" si="5"/>
        <v>6817744</v>
      </c>
      <c r="R465" s="50">
        <f t="shared" si="5"/>
        <v>3337187</v>
      </c>
      <c r="S465" s="50">
        <f t="shared" si="5"/>
        <v>1089429</v>
      </c>
      <c r="T465" s="50">
        <f t="shared" si="5"/>
        <v>0</v>
      </c>
      <c r="U465" s="50">
        <f t="shared" si="5"/>
        <v>0</v>
      </c>
      <c r="V465" s="99">
        <f t="shared" si="5"/>
        <v>0</v>
      </c>
      <c r="W465" s="99">
        <f t="shared" si="5"/>
        <v>0</v>
      </c>
      <c r="X465" s="99">
        <f t="shared" si="5"/>
        <v>0</v>
      </c>
      <c r="Y465" s="50">
        <f t="shared" si="5"/>
        <v>0</v>
      </c>
    </row>
    <row r="466" spans="2:26" ht="13.8" thickBot="1" x14ac:dyDescent="0.3">
      <c r="B466" s="23"/>
      <c r="C466" s="48"/>
      <c r="D466" s="24"/>
      <c r="E466" s="32" t="s">
        <v>1241</v>
      </c>
      <c r="F466" s="30" t="s">
        <v>1242</v>
      </c>
      <c r="P466" s="50">
        <f t="shared" si="5"/>
        <v>0</v>
      </c>
      <c r="Q466" s="50">
        <f t="shared" si="5"/>
        <v>0</v>
      </c>
      <c r="R466" s="50">
        <f t="shared" si="5"/>
        <v>0</v>
      </c>
      <c r="S466" s="50">
        <f t="shared" si="5"/>
        <v>0</v>
      </c>
      <c r="T466" s="50">
        <f t="shared" si="5"/>
        <v>0</v>
      </c>
      <c r="U466" s="50">
        <f t="shared" si="5"/>
        <v>0</v>
      </c>
      <c r="V466" s="99">
        <f t="shared" si="5"/>
        <v>0</v>
      </c>
      <c r="W466" s="99">
        <f t="shared" si="5"/>
        <v>0</v>
      </c>
      <c r="X466" s="99">
        <f t="shared" si="5"/>
        <v>0</v>
      </c>
      <c r="Y466" s="50">
        <f t="shared" si="5"/>
        <v>0</v>
      </c>
    </row>
    <row r="467" spans="2:26" ht="13.8" thickBot="1" x14ac:dyDescent="0.3">
      <c r="B467" s="55"/>
      <c r="C467" s="55"/>
      <c r="D467" s="28"/>
      <c r="E467" s="46"/>
      <c r="F467" s="47" t="s">
        <v>1243</v>
      </c>
      <c r="O467" s="59"/>
      <c r="P467" s="37">
        <f t="shared" ref="P467:X467" si="6">SUM(P450:P466)</f>
        <v>246367268</v>
      </c>
      <c r="Q467" s="38">
        <f t="shared" si="6"/>
        <v>239697175</v>
      </c>
      <c r="R467" s="38">
        <f t="shared" si="6"/>
        <v>249016137.19999999</v>
      </c>
      <c r="S467" s="38">
        <f t="shared" si="6"/>
        <v>242480786.20000002</v>
      </c>
      <c r="T467" s="38">
        <f t="shared" si="6"/>
        <v>243838614.63999999</v>
      </c>
      <c r="U467" s="38">
        <f t="shared" si="6"/>
        <v>243050589.49000001</v>
      </c>
      <c r="V467" s="96">
        <f t="shared" si="6"/>
        <v>243656980.5</v>
      </c>
      <c r="W467" s="96">
        <f t="shared" si="6"/>
        <v>232760411.20000002</v>
      </c>
      <c r="X467" s="96">
        <f t="shared" si="6"/>
        <v>205634217</v>
      </c>
      <c r="Y467" s="39">
        <f t="shared" ref="Y467" si="7">SUM(Y450:Y466)</f>
        <v>770839476</v>
      </c>
      <c r="Z467" s="59"/>
    </row>
    <row r="468" spans="2:26" s="59" customFormat="1" ht="20.399999999999999" x14ac:dyDescent="0.25">
      <c r="B468" s="55"/>
      <c r="C468" s="55"/>
      <c r="D468" s="28"/>
      <c r="E468" s="28"/>
      <c r="F468" s="28"/>
      <c r="P468" s="63"/>
      <c r="Q468" s="64"/>
      <c r="R468" s="64"/>
      <c r="S468" s="64"/>
      <c r="T468" s="64"/>
      <c r="U468" s="64"/>
      <c r="V468" s="64"/>
      <c r="W468" s="64"/>
      <c r="X468" s="64"/>
      <c r="Y468" s="64"/>
    </row>
    <row r="469" spans="2:26" s="59" customFormat="1" ht="20.399999999999999" x14ac:dyDescent="0.25">
      <c r="B469" s="55"/>
      <c r="C469" s="55"/>
      <c r="D469" s="28"/>
      <c r="E469" s="28"/>
      <c r="F469" s="28"/>
      <c r="P469" s="63"/>
      <c r="Q469" s="64"/>
      <c r="R469" s="64"/>
      <c r="S469" s="64"/>
      <c r="T469" s="64"/>
      <c r="U469" s="64"/>
      <c r="V469" s="64"/>
      <c r="W469" s="64"/>
      <c r="X469" s="64"/>
      <c r="Y469" s="64"/>
    </row>
    <row r="470" spans="2:26" s="59" customFormat="1" ht="20.399999999999999" x14ac:dyDescent="0.25">
      <c r="B470" s="55"/>
      <c r="C470" s="55"/>
      <c r="D470" s="28"/>
      <c r="E470" s="28"/>
      <c r="F470" s="28"/>
      <c r="O470" s="11"/>
      <c r="P470" s="63"/>
      <c r="Q470" s="64"/>
      <c r="R470" s="64"/>
      <c r="S470" s="64"/>
      <c r="T470" s="64"/>
      <c r="U470" s="64"/>
      <c r="V470" s="64"/>
      <c r="W470" s="64"/>
      <c r="X470" s="64"/>
      <c r="Y470" s="64"/>
      <c r="Z470" s="11"/>
    </row>
    <row r="471" spans="2:26" s="59" customFormat="1" ht="13.8" thickBot="1" x14ac:dyDescent="0.3">
      <c r="B471" s="55"/>
      <c r="C471" s="55"/>
      <c r="D471" s="28"/>
      <c r="E471" s="28"/>
      <c r="F471" s="28"/>
      <c r="O471" s="11"/>
      <c r="P471" s="60"/>
      <c r="Q471" s="61"/>
      <c r="R471" s="61"/>
      <c r="S471" s="61"/>
      <c r="T471" s="61"/>
      <c r="U471" s="61"/>
      <c r="V471" s="61"/>
      <c r="W471" s="61"/>
      <c r="X471" s="61"/>
      <c r="Y471" s="62"/>
      <c r="Z471" s="11"/>
    </row>
    <row r="472" spans="2:26" s="59" customFormat="1" ht="13.8" thickBot="1" x14ac:dyDescent="0.3">
      <c r="B472" s="55"/>
      <c r="C472" s="55"/>
      <c r="D472" s="28"/>
      <c r="E472" s="35" t="s">
        <v>1247</v>
      </c>
      <c r="F472" s="36"/>
      <c r="O472" s="11"/>
      <c r="P472" s="35" t="s">
        <v>1247</v>
      </c>
      <c r="Q472" s="65"/>
      <c r="R472" s="65"/>
      <c r="S472" s="65"/>
      <c r="T472" s="65"/>
      <c r="U472" s="65"/>
      <c r="V472" s="65"/>
      <c r="W472" s="65"/>
      <c r="X472" s="65"/>
      <c r="Y472" s="66"/>
    </row>
    <row r="473" spans="2:26" ht="22.8" customHeight="1" thickBot="1" x14ac:dyDescent="0.3">
      <c r="B473" s="67"/>
      <c r="C473" s="67"/>
      <c r="D473" s="67"/>
      <c r="E473" s="68" t="s">
        <v>1213</v>
      </c>
      <c r="F473" s="18" t="s">
        <v>1</v>
      </c>
      <c r="G473" s="43"/>
      <c r="I473" s="43"/>
      <c r="J473" s="43"/>
      <c r="K473" s="43"/>
      <c r="L473" s="43"/>
      <c r="M473" s="43"/>
      <c r="N473" s="18" t="s">
        <v>1211</v>
      </c>
      <c r="O473" s="18" t="s">
        <v>11</v>
      </c>
      <c r="P473" s="69" t="s">
        <v>12</v>
      </c>
      <c r="Q473" s="20" t="s">
        <v>13</v>
      </c>
      <c r="R473" s="20" t="s">
        <v>14</v>
      </c>
      <c r="S473" s="20" t="s">
        <v>15</v>
      </c>
      <c r="T473" s="20" t="s">
        <v>16</v>
      </c>
      <c r="U473" s="20" t="s">
        <v>17</v>
      </c>
      <c r="V473" s="91" t="s">
        <v>18</v>
      </c>
      <c r="W473" s="92"/>
      <c r="X473" s="92"/>
      <c r="Y473" s="21" t="s">
        <v>21</v>
      </c>
    </row>
    <row r="474" spans="2:26" x14ac:dyDescent="0.25">
      <c r="B474" s="48"/>
      <c r="C474" s="48"/>
      <c r="D474" s="70"/>
      <c r="E474" s="71"/>
      <c r="F474" s="44" t="s">
        <v>435</v>
      </c>
      <c r="G474" s="43"/>
      <c r="I474" s="43"/>
      <c r="J474" s="43"/>
      <c r="K474" s="43"/>
      <c r="L474" s="43"/>
      <c r="M474" s="72"/>
      <c r="N474" s="73">
        <v>29923597.149999999</v>
      </c>
      <c r="O474" s="74">
        <v>25000000</v>
      </c>
      <c r="P474" s="75">
        <f>P450</f>
        <v>54784705</v>
      </c>
      <c r="Q474" s="76">
        <f t="shared" ref="Q474:Y475" si="8">Q450</f>
        <v>45195417</v>
      </c>
      <c r="R474" s="76">
        <f t="shared" si="8"/>
        <v>55372604.399999999</v>
      </c>
      <c r="S474" s="76">
        <f t="shared" si="8"/>
        <v>42799278</v>
      </c>
      <c r="T474" s="76">
        <f t="shared" si="8"/>
        <v>35173418</v>
      </c>
      <c r="U474" s="76">
        <f t="shared" si="8"/>
        <v>30969122</v>
      </c>
      <c r="V474" s="102">
        <f t="shared" si="8"/>
        <v>28946500</v>
      </c>
      <c r="W474" s="102">
        <f t="shared" si="8"/>
        <v>17726349</v>
      </c>
      <c r="X474" s="102">
        <f t="shared" si="8"/>
        <v>6252792</v>
      </c>
      <c r="Y474" s="76">
        <f t="shared" si="8"/>
        <v>74116773</v>
      </c>
    </row>
    <row r="475" spans="2:26" x14ac:dyDescent="0.25">
      <c r="B475" s="48"/>
      <c r="C475" s="48"/>
      <c r="D475" s="70"/>
      <c r="E475" s="71"/>
      <c r="F475" s="30" t="s">
        <v>64</v>
      </c>
      <c r="G475" s="43"/>
      <c r="H475" s="43"/>
      <c r="I475" s="43"/>
      <c r="J475" s="43"/>
      <c r="K475" s="43"/>
      <c r="L475" s="43"/>
      <c r="M475" s="72"/>
      <c r="N475" s="77">
        <v>5931007.2599999998</v>
      </c>
      <c r="O475" s="78">
        <v>11000000</v>
      </c>
      <c r="P475" s="79">
        <f>P451</f>
        <v>33603607</v>
      </c>
      <c r="Q475" s="80">
        <f t="shared" si="8"/>
        <v>48298256</v>
      </c>
      <c r="R475" s="80">
        <f t="shared" si="8"/>
        <v>41810629.199999996</v>
      </c>
      <c r="S475" s="80">
        <f t="shared" si="8"/>
        <v>45022337</v>
      </c>
      <c r="T475" s="80">
        <f t="shared" si="8"/>
        <v>44870105</v>
      </c>
      <c r="U475" s="80">
        <f t="shared" si="8"/>
        <v>44742317</v>
      </c>
      <c r="V475" s="103">
        <f t="shared" si="8"/>
        <v>28024410</v>
      </c>
      <c r="W475" s="103">
        <f t="shared" si="8"/>
        <v>38559390</v>
      </c>
      <c r="X475" s="103">
        <f t="shared" si="8"/>
        <v>29474862</v>
      </c>
      <c r="Y475" s="80">
        <f t="shared" si="8"/>
        <v>17751763</v>
      </c>
    </row>
    <row r="476" spans="2:26" x14ac:dyDescent="0.25">
      <c r="B476" s="48"/>
      <c r="C476" s="48"/>
      <c r="D476" s="70"/>
      <c r="E476" s="71"/>
      <c r="F476" s="30" t="s">
        <v>640</v>
      </c>
      <c r="G476" s="43"/>
      <c r="H476" s="43"/>
      <c r="I476" s="43"/>
      <c r="J476" s="43"/>
      <c r="K476" s="43"/>
      <c r="L476" s="43"/>
      <c r="M476" s="72"/>
      <c r="N476" s="77">
        <v>48939284.539999992</v>
      </c>
      <c r="O476" s="78">
        <v>60000000</v>
      </c>
      <c r="P476" s="79">
        <f>P452+P455+P457+P461+P464</f>
        <v>64384880</v>
      </c>
      <c r="Q476" s="80">
        <f t="shared" ref="Q476:Y476" si="9">Q452+Q455+Q457+Q461+Q464</f>
        <v>35593217</v>
      </c>
      <c r="R476" s="80">
        <f t="shared" si="9"/>
        <v>49391874.200000003</v>
      </c>
      <c r="S476" s="80">
        <f t="shared" si="9"/>
        <v>50903378.799999997</v>
      </c>
      <c r="T476" s="80">
        <f t="shared" si="9"/>
        <v>45097128</v>
      </c>
      <c r="U476" s="80">
        <f t="shared" si="9"/>
        <v>45663835</v>
      </c>
      <c r="V476" s="103">
        <f t="shared" si="9"/>
        <v>12546575</v>
      </c>
      <c r="W476" s="103">
        <f t="shared" si="9"/>
        <v>2918140</v>
      </c>
      <c r="X476" s="103">
        <f t="shared" si="9"/>
        <v>18368</v>
      </c>
      <c r="Y476" s="80">
        <f t="shared" si="9"/>
        <v>0</v>
      </c>
    </row>
    <row r="477" spans="2:26" x14ac:dyDescent="0.25">
      <c r="B477" s="48"/>
      <c r="C477" s="48"/>
      <c r="D477" s="70"/>
      <c r="E477" s="71"/>
      <c r="F477" s="30" t="s">
        <v>1220</v>
      </c>
      <c r="G477" s="43"/>
      <c r="H477" s="43"/>
      <c r="I477" s="43"/>
      <c r="J477" s="43"/>
      <c r="K477" s="43"/>
      <c r="L477" s="43"/>
      <c r="M477" s="72"/>
      <c r="N477" s="77">
        <v>4460653.1500000004</v>
      </c>
      <c r="O477" s="78">
        <v>8000000</v>
      </c>
      <c r="P477" s="79">
        <f>P453</f>
        <v>5831976</v>
      </c>
      <c r="Q477" s="80">
        <f t="shared" ref="Q477:Y477" si="10">Q453</f>
        <v>7398003</v>
      </c>
      <c r="R477" s="80">
        <f t="shared" si="10"/>
        <v>10021915</v>
      </c>
      <c r="S477" s="80">
        <f t="shared" si="10"/>
        <v>14158752</v>
      </c>
      <c r="T477" s="80">
        <f t="shared" si="10"/>
        <v>13404948</v>
      </c>
      <c r="U477" s="80">
        <f t="shared" si="10"/>
        <v>5415496</v>
      </c>
      <c r="V477" s="103">
        <f t="shared" si="10"/>
        <v>0</v>
      </c>
      <c r="W477" s="103">
        <f t="shared" si="10"/>
        <v>0</v>
      </c>
      <c r="X477" s="103">
        <f t="shared" si="10"/>
        <v>0</v>
      </c>
      <c r="Y477" s="80">
        <f t="shared" si="10"/>
        <v>0</v>
      </c>
    </row>
    <row r="478" spans="2:26" x14ac:dyDescent="0.25">
      <c r="B478" s="48"/>
      <c r="C478" s="48"/>
      <c r="D478" s="70"/>
      <c r="E478" s="71"/>
      <c r="F478" s="30" t="s">
        <v>35</v>
      </c>
      <c r="G478" s="43"/>
      <c r="H478" s="43"/>
      <c r="I478" s="43"/>
      <c r="J478" s="43"/>
      <c r="K478" s="43"/>
      <c r="L478" s="43"/>
      <c r="M478" s="72"/>
      <c r="N478" s="77">
        <v>14702527.460000001</v>
      </c>
      <c r="O478" s="78">
        <v>20000000</v>
      </c>
      <c r="P478" s="79">
        <f>P459</f>
        <v>14055096</v>
      </c>
      <c r="Q478" s="80">
        <f t="shared" ref="Q478:Y478" si="11">Q459</f>
        <v>25210431</v>
      </c>
      <c r="R478" s="80">
        <f t="shared" si="11"/>
        <v>32251248.599999998</v>
      </c>
      <c r="S478" s="80">
        <f t="shared" si="11"/>
        <v>71857538.400000006</v>
      </c>
      <c r="T478" s="80">
        <f t="shared" si="11"/>
        <v>85194858.640000001</v>
      </c>
      <c r="U478" s="80">
        <f t="shared" si="11"/>
        <v>95591276.49000001</v>
      </c>
      <c r="V478" s="103">
        <f t="shared" si="11"/>
        <v>153184741.5</v>
      </c>
      <c r="W478" s="103">
        <f t="shared" si="11"/>
        <v>156719667.20000002</v>
      </c>
      <c r="X478" s="103">
        <f t="shared" si="11"/>
        <v>157785621</v>
      </c>
      <c r="Y478" s="80">
        <f t="shared" si="11"/>
        <v>676291647</v>
      </c>
    </row>
    <row r="479" spans="2:26" x14ac:dyDescent="0.25">
      <c r="B479" s="48"/>
      <c r="C479" s="48"/>
      <c r="D479" s="70"/>
      <c r="E479" s="81"/>
      <c r="F479" s="30" t="s">
        <v>24</v>
      </c>
      <c r="G479" s="43"/>
      <c r="H479" s="43"/>
      <c r="I479" s="43"/>
      <c r="J479" s="43"/>
      <c r="K479" s="43"/>
      <c r="L479" s="43"/>
      <c r="M479" s="72"/>
      <c r="N479" s="77">
        <v>14629485.120000003</v>
      </c>
      <c r="O479" s="78">
        <v>22000000</v>
      </c>
      <c r="P479" s="79">
        <f t="shared" ref="P479:Y479" si="12">P418</f>
        <v>21886615</v>
      </c>
      <c r="Q479" s="80">
        <f t="shared" si="12"/>
        <v>42559439</v>
      </c>
      <c r="R479" s="80">
        <f t="shared" si="12"/>
        <v>40287796</v>
      </c>
      <c r="S479" s="80">
        <f t="shared" si="12"/>
        <v>11254816</v>
      </c>
      <c r="T479" s="80">
        <f t="shared" si="12"/>
        <v>14852424</v>
      </c>
      <c r="U479" s="80">
        <f t="shared" si="12"/>
        <v>16568543</v>
      </c>
      <c r="V479" s="103">
        <f t="shared" si="12"/>
        <v>16904754</v>
      </c>
      <c r="W479" s="103">
        <f t="shared" si="12"/>
        <v>16836865</v>
      </c>
      <c r="X479" s="103">
        <f t="shared" si="12"/>
        <v>12102574</v>
      </c>
      <c r="Y479" s="80">
        <f t="shared" si="12"/>
        <v>2679293</v>
      </c>
    </row>
    <row r="480" spans="2:26" x14ac:dyDescent="0.25">
      <c r="B480" s="48"/>
      <c r="C480" s="48"/>
      <c r="D480" s="70"/>
      <c r="E480" s="81"/>
      <c r="F480" s="30" t="s">
        <v>922</v>
      </c>
      <c r="G480" s="43"/>
      <c r="H480" s="43"/>
      <c r="I480" s="43"/>
      <c r="J480" s="43"/>
      <c r="K480" s="43"/>
      <c r="L480" s="43"/>
      <c r="M480" s="72"/>
      <c r="N480" s="77">
        <v>17253612.02</v>
      </c>
      <c r="O480" s="78">
        <v>3000000</v>
      </c>
      <c r="P480" s="79">
        <f>P454</f>
        <v>1264276</v>
      </c>
      <c r="Q480" s="80">
        <f t="shared" ref="Q480:Y480" si="13">Q454</f>
        <v>6719913</v>
      </c>
      <c r="R480" s="80">
        <f t="shared" si="13"/>
        <v>7327507.7999999998</v>
      </c>
      <c r="S480" s="80">
        <f t="shared" si="13"/>
        <v>1284083</v>
      </c>
      <c r="T480" s="80">
        <f t="shared" si="13"/>
        <v>1106280</v>
      </c>
      <c r="U480" s="80">
        <f t="shared" si="13"/>
        <v>0</v>
      </c>
      <c r="V480" s="103">
        <f t="shared" si="13"/>
        <v>0</v>
      </c>
      <c r="W480" s="103">
        <f t="shared" si="13"/>
        <v>0</v>
      </c>
      <c r="X480" s="103">
        <f t="shared" si="13"/>
        <v>0</v>
      </c>
      <c r="Y480" s="80">
        <f t="shared" si="13"/>
        <v>0</v>
      </c>
    </row>
    <row r="481" spans="2:25" x14ac:dyDescent="0.25">
      <c r="B481" s="48"/>
      <c r="C481" s="48"/>
      <c r="D481" s="70"/>
      <c r="E481" s="81"/>
      <c r="F481" s="30" t="s">
        <v>1224</v>
      </c>
      <c r="G481" s="43"/>
      <c r="H481" s="43"/>
      <c r="I481" s="43"/>
      <c r="J481" s="43"/>
      <c r="K481" s="43"/>
      <c r="L481" s="43"/>
      <c r="M481" s="72"/>
      <c r="N481" s="77">
        <v>3816664.96</v>
      </c>
      <c r="O481" s="78">
        <v>4000000</v>
      </c>
      <c r="P481" s="79">
        <f>P456</f>
        <v>4512690</v>
      </c>
      <c r="Q481" s="80">
        <f t="shared" ref="Q481:Y481" si="14">Q456</f>
        <v>4210239</v>
      </c>
      <c r="R481" s="80">
        <f t="shared" si="14"/>
        <v>4159506</v>
      </c>
      <c r="S481" s="80">
        <f t="shared" si="14"/>
        <v>4085802</v>
      </c>
      <c r="T481" s="80">
        <f t="shared" si="14"/>
        <v>4139453</v>
      </c>
      <c r="U481" s="80">
        <f t="shared" si="14"/>
        <v>4100000</v>
      </c>
      <c r="V481" s="103">
        <f t="shared" si="14"/>
        <v>4050000</v>
      </c>
      <c r="W481" s="103">
        <f t="shared" si="14"/>
        <v>0</v>
      </c>
      <c r="X481" s="103">
        <f t="shared" si="14"/>
        <v>0</v>
      </c>
      <c r="Y481" s="80">
        <f t="shared" si="14"/>
        <v>0</v>
      </c>
    </row>
    <row r="482" spans="2:25" x14ac:dyDescent="0.25">
      <c r="B482" s="48"/>
      <c r="C482" s="48"/>
      <c r="D482" s="70"/>
      <c r="E482" s="81"/>
      <c r="F482" s="30" t="s">
        <v>1235</v>
      </c>
      <c r="G482" s="43"/>
      <c r="H482" s="43"/>
      <c r="I482" s="43"/>
      <c r="J482" s="43"/>
      <c r="K482" s="43"/>
      <c r="L482" s="43"/>
      <c r="M482" s="72"/>
      <c r="N482" s="77">
        <v>8182767.6200000001</v>
      </c>
      <c r="O482" s="78">
        <v>15000000</v>
      </c>
      <c r="P482" s="79">
        <f>P462</f>
        <v>7002483</v>
      </c>
      <c r="Q482" s="80">
        <f t="shared" ref="Q482:Y482" si="15">Q462</f>
        <v>5498965</v>
      </c>
      <c r="R482" s="80">
        <f t="shared" si="15"/>
        <v>474682</v>
      </c>
      <c r="S482" s="80">
        <f t="shared" si="15"/>
        <v>0</v>
      </c>
      <c r="T482" s="80">
        <f t="shared" si="15"/>
        <v>0</v>
      </c>
      <c r="U482" s="80">
        <f t="shared" si="15"/>
        <v>0</v>
      </c>
      <c r="V482" s="103">
        <f t="shared" si="15"/>
        <v>0</v>
      </c>
      <c r="W482" s="103">
        <f t="shared" si="15"/>
        <v>0</v>
      </c>
      <c r="X482" s="103">
        <f t="shared" si="15"/>
        <v>0</v>
      </c>
      <c r="Y482" s="80">
        <f t="shared" si="15"/>
        <v>0</v>
      </c>
    </row>
    <row r="483" spans="2:25" x14ac:dyDescent="0.25">
      <c r="B483" s="48"/>
      <c r="C483" s="48"/>
      <c r="D483" s="70"/>
      <c r="E483" s="81"/>
      <c r="F483" s="30" t="s">
        <v>1231</v>
      </c>
      <c r="G483" s="43"/>
      <c r="H483" s="43"/>
      <c r="I483" s="43"/>
      <c r="J483" s="43"/>
      <c r="K483" s="43"/>
      <c r="L483" s="43"/>
      <c r="M483" s="72"/>
      <c r="N483" s="77">
        <v>10802221.780000001</v>
      </c>
      <c r="O483" s="78">
        <v>24000000</v>
      </c>
      <c r="P483" s="79">
        <f>P460</f>
        <v>6989281</v>
      </c>
      <c r="Q483" s="80">
        <f t="shared" ref="Q483:Y483" si="16">Q460</f>
        <v>5959583</v>
      </c>
      <c r="R483" s="80">
        <f t="shared" si="16"/>
        <v>3261999</v>
      </c>
      <c r="S483" s="80">
        <f t="shared" si="16"/>
        <v>0</v>
      </c>
      <c r="T483" s="80">
        <f t="shared" si="16"/>
        <v>0</v>
      </c>
      <c r="U483" s="80">
        <f t="shared" si="16"/>
        <v>0</v>
      </c>
      <c r="V483" s="103">
        <f t="shared" si="16"/>
        <v>0</v>
      </c>
      <c r="W483" s="103">
        <f t="shared" si="16"/>
        <v>0</v>
      </c>
      <c r="X483" s="103">
        <f t="shared" si="16"/>
        <v>0</v>
      </c>
      <c r="Y483" s="80">
        <f t="shared" si="16"/>
        <v>0</v>
      </c>
    </row>
    <row r="484" spans="2:25" x14ac:dyDescent="0.25">
      <c r="B484" s="48"/>
      <c r="C484" s="48"/>
      <c r="D484" s="70"/>
      <c r="E484" s="81"/>
      <c r="F484" s="30" t="s">
        <v>1228</v>
      </c>
      <c r="G484" s="43"/>
      <c r="H484" s="43"/>
      <c r="I484" s="43"/>
      <c r="J484" s="43"/>
      <c r="K484" s="43"/>
      <c r="L484" s="43"/>
      <c r="M484" s="72"/>
      <c r="N484" s="77">
        <v>52409486.930000007</v>
      </c>
      <c r="O484" s="78">
        <v>40000000</v>
      </c>
      <c r="P484" s="79">
        <f>P458</f>
        <v>28974427</v>
      </c>
      <c r="Q484" s="80">
        <f t="shared" ref="Q484:Y484" si="17">Q458</f>
        <v>6235968</v>
      </c>
      <c r="R484" s="80">
        <f t="shared" si="17"/>
        <v>1319188</v>
      </c>
      <c r="S484" s="80">
        <f t="shared" si="17"/>
        <v>25372</v>
      </c>
      <c r="T484" s="80">
        <f t="shared" si="17"/>
        <v>0</v>
      </c>
      <c r="U484" s="80">
        <f t="shared" si="17"/>
        <v>0</v>
      </c>
      <c r="V484" s="103">
        <f t="shared" si="17"/>
        <v>0</v>
      </c>
      <c r="W484" s="103">
        <f t="shared" si="17"/>
        <v>0</v>
      </c>
      <c r="X484" s="103">
        <f t="shared" si="17"/>
        <v>0</v>
      </c>
      <c r="Y484" s="80">
        <f t="shared" si="17"/>
        <v>0</v>
      </c>
    </row>
    <row r="485" spans="2:25" x14ac:dyDescent="0.25">
      <c r="B485" s="48"/>
      <c r="C485" s="48"/>
      <c r="D485" s="70"/>
      <c r="E485" s="81"/>
      <c r="F485" s="30" t="s">
        <v>1240</v>
      </c>
      <c r="G485" s="43"/>
      <c r="H485" s="43"/>
      <c r="I485" s="43"/>
      <c r="J485" s="43"/>
      <c r="K485" s="43"/>
      <c r="L485" s="43"/>
      <c r="M485" s="43"/>
      <c r="N485" s="77"/>
      <c r="O485" s="78">
        <v>3000000</v>
      </c>
      <c r="P485" s="79">
        <f>P465</f>
        <v>3077232</v>
      </c>
      <c r="Q485" s="80">
        <f t="shared" ref="Q485:Y486" si="18">Q465</f>
        <v>6817744</v>
      </c>
      <c r="R485" s="80">
        <f t="shared" si="18"/>
        <v>3337187</v>
      </c>
      <c r="S485" s="80">
        <f t="shared" si="18"/>
        <v>1089429</v>
      </c>
      <c r="T485" s="80">
        <f t="shared" si="18"/>
        <v>0</v>
      </c>
      <c r="U485" s="80">
        <f t="shared" si="18"/>
        <v>0</v>
      </c>
      <c r="V485" s="103">
        <f t="shared" si="18"/>
        <v>0</v>
      </c>
      <c r="W485" s="103">
        <f t="shared" si="18"/>
        <v>0</v>
      </c>
      <c r="X485" s="103">
        <f t="shared" si="18"/>
        <v>0</v>
      </c>
      <c r="Y485" s="80">
        <f t="shared" si="18"/>
        <v>0</v>
      </c>
    </row>
    <row r="486" spans="2:25" ht="13.8" thickBot="1" x14ac:dyDescent="0.3">
      <c r="B486" s="48"/>
      <c r="C486" s="48"/>
      <c r="D486" s="70"/>
      <c r="E486" s="81"/>
      <c r="F486" s="82" t="s">
        <v>1242</v>
      </c>
      <c r="G486" s="43"/>
      <c r="H486" s="43"/>
      <c r="I486" s="43"/>
      <c r="J486" s="43"/>
      <c r="K486" s="43"/>
      <c r="L486" s="43"/>
      <c r="M486" s="43"/>
      <c r="N486" s="83"/>
      <c r="O486" s="84"/>
      <c r="P486" s="85">
        <f>P466</f>
        <v>0</v>
      </c>
      <c r="Q486" s="86">
        <f t="shared" si="18"/>
        <v>0</v>
      </c>
      <c r="R486" s="86">
        <f t="shared" si="18"/>
        <v>0</v>
      </c>
      <c r="S486" s="86">
        <f t="shared" si="18"/>
        <v>0</v>
      </c>
      <c r="T486" s="86">
        <f t="shared" si="18"/>
        <v>0</v>
      </c>
      <c r="U486" s="86">
        <f t="shared" si="18"/>
        <v>0</v>
      </c>
      <c r="V486" s="104">
        <f t="shared" si="18"/>
        <v>0</v>
      </c>
      <c r="W486" s="104">
        <f t="shared" si="18"/>
        <v>0</v>
      </c>
      <c r="X486" s="104">
        <f t="shared" si="18"/>
        <v>0</v>
      </c>
      <c r="Y486" s="86">
        <f t="shared" si="18"/>
        <v>0</v>
      </c>
    </row>
    <row r="487" spans="2:25" ht="21" thickBot="1" x14ac:dyDescent="0.3">
      <c r="B487" s="22"/>
      <c r="C487" s="23"/>
      <c r="D487" s="28"/>
      <c r="E487" s="35"/>
      <c r="F487" s="36" t="s">
        <v>1243</v>
      </c>
      <c r="G487" s="43"/>
      <c r="H487" s="43"/>
      <c r="I487" s="43"/>
      <c r="J487" s="43"/>
      <c r="K487" s="43"/>
      <c r="L487" s="43"/>
      <c r="M487" s="43"/>
      <c r="N487" s="87">
        <f>SUM(N473:N485)</f>
        <v>211051307.99000004</v>
      </c>
      <c r="O487" s="87">
        <f>SUM(O473:O485)</f>
        <v>235000000</v>
      </c>
      <c r="P487" s="88">
        <f>SUM(P473:P485)</f>
        <v>246367268</v>
      </c>
      <c r="Q487" s="37">
        <f t="shared" ref="Q487:X487" si="19">SUM(Q473:Q485)</f>
        <v>239697175</v>
      </c>
      <c r="R487" s="37">
        <f t="shared" si="19"/>
        <v>249016137.20000002</v>
      </c>
      <c r="S487" s="37">
        <f t="shared" si="19"/>
        <v>242480786.20000002</v>
      </c>
      <c r="T487" s="37">
        <f t="shared" si="19"/>
        <v>243838614.63999999</v>
      </c>
      <c r="U487" s="37">
        <f t="shared" si="19"/>
        <v>243050589.49000001</v>
      </c>
      <c r="V487" s="105">
        <f t="shared" si="19"/>
        <v>243656980.5</v>
      </c>
      <c r="W487" s="105">
        <f t="shared" si="19"/>
        <v>232760411.20000002</v>
      </c>
      <c r="X487" s="105">
        <f t="shared" si="19"/>
        <v>205634217</v>
      </c>
      <c r="Y487" s="39">
        <f t="shared" ref="Y487" si="20">SUM(Y473:Y486)</f>
        <v>770839476</v>
      </c>
    </row>
    <row r="488" spans="2:25" x14ac:dyDescent="0.25">
      <c r="B488" s="89"/>
      <c r="Q488" s="59"/>
    </row>
    <row r="489" spans="2:25" x14ac:dyDescent="0.25">
      <c r="B489" s="89"/>
      <c r="O489" s="90"/>
      <c r="Q489" s="59"/>
    </row>
    <row r="490" spans="2:25" x14ac:dyDescent="0.25">
      <c r="B490" s="89"/>
      <c r="Q490" s="59"/>
    </row>
  </sheetData>
  <sortState ref="A2:AC277">
    <sortCondition ref="A2:A277"/>
    <sortCondition ref="D2:D277"/>
    <sortCondition ref="F2:F277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3"/>
  <sheetViews>
    <sheetView workbookViewId="0">
      <selection activeCell="L69" sqref="L69"/>
    </sheetView>
  </sheetViews>
  <sheetFormatPr defaultRowHeight="13.8" x14ac:dyDescent="0.25"/>
  <cols>
    <col min="1" max="1" width="4.21875" style="106" customWidth="1"/>
    <col min="2" max="2" width="31.6640625" style="106" bestFit="1" customWidth="1"/>
    <col min="3" max="6" width="14.5546875" style="106" bestFit="1" customWidth="1"/>
    <col min="7" max="8" width="15.21875" style="106" bestFit="1" customWidth="1"/>
    <col min="9" max="16384" width="8.88671875" style="106"/>
  </cols>
  <sheetData>
    <row r="1" spans="2:8" ht="14.4" thickBot="1" x14ac:dyDescent="0.3"/>
    <row r="2" spans="2:8" ht="15" thickBot="1" x14ac:dyDescent="0.3">
      <c r="B2" s="124" t="s">
        <v>1261</v>
      </c>
    </row>
    <row r="3" spans="2:8" ht="15" thickBot="1" x14ac:dyDescent="0.3">
      <c r="B3" s="151" t="s">
        <v>1214</v>
      </c>
      <c r="C3" s="150" t="s">
        <v>12</v>
      </c>
      <c r="D3" s="150" t="s">
        <v>13</v>
      </c>
      <c r="E3" s="150" t="s">
        <v>14</v>
      </c>
      <c r="F3" s="150" t="s">
        <v>15</v>
      </c>
      <c r="G3" s="150" t="s">
        <v>16</v>
      </c>
      <c r="H3" s="149" t="s">
        <v>17</v>
      </c>
    </row>
    <row r="4" spans="2:8" ht="14.4" x14ac:dyDescent="0.25">
      <c r="B4" s="121" t="s">
        <v>1216</v>
      </c>
      <c r="C4" s="148">
        <v>54784705</v>
      </c>
      <c r="D4" s="147">
        <v>45195417</v>
      </c>
      <c r="E4" s="147">
        <v>92287674</v>
      </c>
      <c r="F4" s="147">
        <v>42799278</v>
      </c>
      <c r="G4" s="147">
        <v>16173418</v>
      </c>
      <c r="H4" s="146">
        <v>20969122</v>
      </c>
    </row>
    <row r="5" spans="2:8" ht="14.4" x14ac:dyDescent="0.25">
      <c r="B5" s="120" t="s">
        <v>1217</v>
      </c>
      <c r="C5" s="145">
        <v>33603607</v>
      </c>
      <c r="D5" s="110">
        <v>48298256</v>
      </c>
      <c r="E5" s="110">
        <v>69684382</v>
      </c>
      <c r="F5" s="110">
        <v>34022337</v>
      </c>
      <c r="G5" s="110">
        <v>21870105</v>
      </c>
      <c r="H5" s="144">
        <v>26742317</v>
      </c>
    </row>
    <row r="6" spans="2:8" ht="14.4" x14ac:dyDescent="0.25">
      <c r="B6" s="120" t="s">
        <v>1219</v>
      </c>
      <c r="C6" s="145">
        <v>28095621</v>
      </c>
      <c r="D6" s="110">
        <v>14180503</v>
      </c>
      <c r="E6" s="110">
        <v>33382948</v>
      </c>
      <c r="F6" s="110">
        <v>27514020</v>
      </c>
      <c r="G6" s="110">
        <v>3739959</v>
      </c>
      <c r="H6" s="144">
        <v>0</v>
      </c>
    </row>
    <row r="7" spans="2:8" ht="14.4" x14ac:dyDescent="0.25">
      <c r="B7" s="120" t="s">
        <v>1220</v>
      </c>
      <c r="C7" s="145">
        <v>5831976</v>
      </c>
      <c r="D7" s="110">
        <v>7398003</v>
      </c>
      <c r="E7" s="110">
        <v>10021915</v>
      </c>
      <c r="F7" s="110">
        <v>17698440</v>
      </c>
      <c r="G7" s="110">
        <v>9404948</v>
      </c>
      <c r="H7" s="144">
        <v>415496</v>
      </c>
    </row>
    <row r="8" spans="2:8" ht="14.4" x14ac:dyDescent="0.25">
      <c r="B8" s="120" t="s">
        <v>922</v>
      </c>
      <c r="C8" s="145">
        <v>1264276</v>
      </c>
      <c r="D8" s="110">
        <v>6719913</v>
      </c>
      <c r="E8" s="110">
        <v>12212513</v>
      </c>
      <c r="F8" s="110">
        <v>1284083</v>
      </c>
      <c r="G8" s="110">
        <v>1106280</v>
      </c>
      <c r="H8" s="144">
        <v>0</v>
      </c>
    </row>
    <row r="9" spans="2:8" ht="14.4" x14ac:dyDescent="0.25">
      <c r="B9" s="120" t="s">
        <v>1223</v>
      </c>
      <c r="C9" s="145">
        <v>15885343</v>
      </c>
      <c r="D9" s="110">
        <v>13828061</v>
      </c>
      <c r="E9" s="110">
        <v>24197783</v>
      </c>
      <c r="F9" s="110">
        <v>15482799</v>
      </c>
      <c r="G9" s="110">
        <v>8977168</v>
      </c>
      <c r="H9" s="144">
        <v>6526601</v>
      </c>
    </row>
    <row r="10" spans="2:8" ht="14.4" x14ac:dyDescent="0.25">
      <c r="B10" s="120" t="s">
        <v>1224</v>
      </c>
      <c r="C10" s="145">
        <v>4512690</v>
      </c>
      <c r="D10" s="110">
        <v>4210239</v>
      </c>
      <c r="E10" s="110">
        <v>4159506</v>
      </c>
      <c r="F10" s="110">
        <v>2285802</v>
      </c>
      <c r="G10" s="110">
        <v>1139453</v>
      </c>
      <c r="H10" s="144">
        <v>0</v>
      </c>
    </row>
    <row r="11" spans="2:8" ht="14.4" x14ac:dyDescent="0.25">
      <c r="B11" s="120" t="s">
        <v>1226</v>
      </c>
      <c r="C11" s="145">
        <v>1247474</v>
      </c>
      <c r="D11" s="110">
        <v>1154038</v>
      </c>
      <c r="E11" s="110">
        <v>4111774</v>
      </c>
      <c r="F11" s="110">
        <v>7241452</v>
      </c>
      <c r="G11" s="110">
        <v>519661</v>
      </c>
      <c r="H11" s="144">
        <v>0</v>
      </c>
    </row>
    <row r="12" spans="2:8" ht="14.4" x14ac:dyDescent="0.25">
      <c r="B12" s="120" t="s">
        <v>1228</v>
      </c>
      <c r="C12" s="145">
        <v>28974427</v>
      </c>
      <c r="D12" s="110">
        <v>6235968</v>
      </c>
      <c r="E12" s="110">
        <v>1319188</v>
      </c>
      <c r="F12" s="110">
        <v>25372</v>
      </c>
      <c r="G12" s="110">
        <v>0</v>
      </c>
      <c r="H12" s="144">
        <v>0</v>
      </c>
    </row>
    <row r="13" spans="2:8" ht="14.4" x14ac:dyDescent="0.25">
      <c r="B13" s="120" t="s">
        <v>35</v>
      </c>
      <c r="C13" s="145">
        <v>14055096</v>
      </c>
      <c r="D13" s="110">
        <v>25210431</v>
      </c>
      <c r="E13" s="110">
        <v>53752081</v>
      </c>
      <c r="F13" s="110">
        <v>89821923</v>
      </c>
      <c r="G13" s="110">
        <v>102644408</v>
      </c>
      <c r="H13" s="144">
        <v>142673547</v>
      </c>
    </row>
    <row r="14" spans="2:8" ht="14.4" x14ac:dyDescent="0.25">
      <c r="B14" s="120" t="s">
        <v>1231</v>
      </c>
      <c r="C14" s="145">
        <v>6989281</v>
      </c>
      <c r="D14" s="110">
        <v>5959583</v>
      </c>
      <c r="E14" s="110">
        <v>3261999</v>
      </c>
      <c r="F14" s="110">
        <v>0</v>
      </c>
      <c r="G14" s="110">
        <v>0</v>
      </c>
      <c r="H14" s="144">
        <v>0</v>
      </c>
    </row>
    <row r="15" spans="2:8" ht="14.4" x14ac:dyDescent="0.25">
      <c r="B15" s="120" t="s">
        <v>1233</v>
      </c>
      <c r="C15" s="145">
        <v>0</v>
      </c>
      <c r="D15" s="110">
        <v>0</v>
      </c>
      <c r="E15" s="110">
        <v>0</v>
      </c>
      <c r="F15" s="110">
        <v>0</v>
      </c>
      <c r="G15" s="110">
        <v>0</v>
      </c>
      <c r="H15" s="144">
        <v>0</v>
      </c>
    </row>
    <row r="16" spans="2:8" ht="14.4" x14ac:dyDescent="0.25">
      <c r="B16" s="120" t="s">
        <v>1235</v>
      </c>
      <c r="C16" s="145">
        <v>7002483</v>
      </c>
      <c r="D16" s="110">
        <v>5498965</v>
      </c>
      <c r="E16" s="110">
        <v>474682</v>
      </c>
      <c r="F16" s="110">
        <v>0</v>
      </c>
      <c r="G16" s="110">
        <v>0</v>
      </c>
      <c r="H16" s="144">
        <v>0</v>
      </c>
    </row>
    <row r="17" spans="2:9" ht="14.4" x14ac:dyDescent="0.25">
      <c r="B17" s="120" t="s">
        <v>24</v>
      </c>
      <c r="C17" s="145">
        <v>21886615</v>
      </c>
      <c r="D17" s="110">
        <v>42559439</v>
      </c>
      <c r="E17" s="110">
        <v>40287796</v>
      </c>
      <c r="F17" s="110">
        <v>11254816</v>
      </c>
      <c r="G17" s="110">
        <v>14852424</v>
      </c>
      <c r="H17" s="144">
        <v>16568543</v>
      </c>
    </row>
    <row r="18" spans="2:9" ht="14.4" x14ac:dyDescent="0.25">
      <c r="B18" s="120" t="s">
        <v>1238</v>
      </c>
      <c r="C18" s="145">
        <v>19156442</v>
      </c>
      <c r="D18" s="110">
        <v>6430615</v>
      </c>
      <c r="E18" s="110">
        <v>16434052</v>
      </c>
      <c r="F18" s="110">
        <v>28866955</v>
      </c>
      <c r="G18" s="110">
        <v>39776544</v>
      </c>
      <c r="H18" s="144">
        <v>7137234</v>
      </c>
    </row>
    <row r="19" spans="2:9" ht="14.4" x14ac:dyDescent="0.25">
      <c r="B19" s="120" t="s">
        <v>1240</v>
      </c>
      <c r="C19" s="145">
        <v>3077232</v>
      </c>
      <c r="D19" s="110">
        <v>6817744</v>
      </c>
      <c r="E19" s="110">
        <v>3337187</v>
      </c>
      <c r="F19" s="110">
        <v>1089429</v>
      </c>
      <c r="G19" s="110">
        <v>0</v>
      </c>
      <c r="H19" s="144">
        <v>0</v>
      </c>
    </row>
    <row r="20" spans="2:9" ht="15" thickBot="1" x14ac:dyDescent="0.3">
      <c r="B20" s="119" t="s">
        <v>1242</v>
      </c>
      <c r="C20" s="143">
        <v>2051663</v>
      </c>
      <c r="D20" s="142">
        <v>2065157</v>
      </c>
      <c r="E20" s="142">
        <v>0</v>
      </c>
      <c r="F20" s="142">
        <v>0</v>
      </c>
      <c r="G20" s="142">
        <v>0</v>
      </c>
      <c r="H20" s="141">
        <v>0</v>
      </c>
    </row>
    <row r="21" spans="2:9" ht="15" thickBot="1" x14ac:dyDescent="0.3">
      <c r="B21" s="118" t="s">
        <v>1243</v>
      </c>
      <c r="C21" s="117">
        <f t="shared" ref="C21:H21" si="0">SUM(C4:C20)</f>
        <v>248418931</v>
      </c>
      <c r="D21" s="117">
        <f t="shared" si="0"/>
        <v>241762332</v>
      </c>
      <c r="E21" s="117">
        <f t="shared" si="0"/>
        <v>368925480</v>
      </c>
      <c r="F21" s="117">
        <f t="shared" si="0"/>
        <v>279386706</v>
      </c>
      <c r="G21" s="117">
        <f t="shared" si="0"/>
        <v>220204368</v>
      </c>
      <c r="H21" s="116">
        <f t="shared" si="0"/>
        <v>221032860</v>
      </c>
    </row>
    <row r="22" spans="2:9" s="125" customFormat="1" ht="15" thickBot="1" x14ac:dyDescent="0.3">
      <c r="B22" s="127"/>
      <c r="C22" s="126"/>
      <c r="D22" s="126"/>
      <c r="E22" s="126"/>
      <c r="F22" s="126"/>
      <c r="G22" s="126"/>
      <c r="H22" s="126"/>
    </row>
    <row r="23" spans="2:9" s="125" customFormat="1" ht="15" thickBot="1" x14ac:dyDescent="0.3">
      <c r="B23" s="124" t="s">
        <v>1245</v>
      </c>
      <c r="C23" s="140"/>
      <c r="D23" s="140"/>
      <c r="E23" s="140"/>
      <c r="F23" s="140"/>
      <c r="G23" s="140"/>
      <c r="H23" s="126"/>
    </row>
    <row r="24" spans="2:9" ht="15" thickBot="1" x14ac:dyDescent="0.3">
      <c r="B24" s="139" t="s">
        <v>1214</v>
      </c>
      <c r="C24" s="117" t="s">
        <v>12</v>
      </c>
      <c r="D24" s="117" t="s">
        <v>13</v>
      </c>
      <c r="E24" s="117" t="s">
        <v>14</v>
      </c>
      <c r="F24" s="117" t="s">
        <v>15</v>
      </c>
      <c r="G24" s="117" t="s">
        <v>16</v>
      </c>
      <c r="H24" s="116" t="s">
        <v>17</v>
      </c>
    </row>
    <row r="25" spans="2:9" s="125" customFormat="1" ht="14.4" x14ac:dyDescent="0.25">
      <c r="B25" s="121" t="s">
        <v>1216</v>
      </c>
      <c r="C25" s="138"/>
      <c r="D25" s="137"/>
      <c r="E25" s="136" t="s">
        <v>1253</v>
      </c>
      <c r="F25" s="137"/>
      <c r="G25" s="136" t="s">
        <v>1268</v>
      </c>
      <c r="H25" s="152" t="s">
        <v>1260</v>
      </c>
      <c r="I25" s="126"/>
    </row>
    <row r="26" spans="2:9" s="125" customFormat="1" ht="14.4" x14ac:dyDescent="0.25">
      <c r="B26" s="120" t="s">
        <v>1217</v>
      </c>
      <c r="C26" s="133"/>
      <c r="D26" s="132"/>
      <c r="E26" s="135" t="s">
        <v>1253</v>
      </c>
      <c r="F26" s="135" t="s">
        <v>1262</v>
      </c>
      <c r="G26" s="135" t="s">
        <v>1267</v>
      </c>
      <c r="H26" s="134" t="s">
        <v>1269</v>
      </c>
      <c r="I26" s="126"/>
    </row>
    <row r="27" spans="2:9" s="125" customFormat="1" ht="14.4" x14ac:dyDescent="0.25">
      <c r="B27" s="120" t="s">
        <v>1219</v>
      </c>
      <c r="C27" s="133"/>
      <c r="D27" s="132"/>
      <c r="E27" s="135" t="s">
        <v>1258</v>
      </c>
      <c r="F27" s="135" t="s">
        <v>1252</v>
      </c>
      <c r="G27" s="135" t="s">
        <v>1259</v>
      </c>
      <c r="H27" s="134" t="s">
        <v>1259</v>
      </c>
      <c r="I27" s="126"/>
    </row>
    <row r="28" spans="2:9" s="125" customFormat="1" ht="14.4" x14ac:dyDescent="0.25">
      <c r="B28" s="120" t="s">
        <v>1220</v>
      </c>
      <c r="C28" s="133"/>
      <c r="D28" s="132"/>
      <c r="E28" s="132"/>
      <c r="F28" s="135" t="s">
        <v>1252</v>
      </c>
      <c r="G28" s="135" t="s">
        <v>1251</v>
      </c>
      <c r="H28" s="134" t="s">
        <v>1259</v>
      </c>
      <c r="I28" s="126"/>
    </row>
    <row r="29" spans="2:9" s="125" customFormat="1" ht="14.4" x14ac:dyDescent="0.25">
      <c r="B29" s="120" t="s">
        <v>922</v>
      </c>
      <c r="C29" s="133"/>
      <c r="D29" s="132"/>
      <c r="E29" s="135" t="s">
        <v>1253</v>
      </c>
      <c r="F29" s="132"/>
      <c r="G29" s="132"/>
      <c r="H29" s="131"/>
      <c r="I29" s="126"/>
    </row>
    <row r="30" spans="2:9" s="125" customFormat="1" ht="14.4" x14ac:dyDescent="0.25">
      <c r="B30" s="120" t="s">
        <v>1223</v>
      </c>
      <c r="C30" s="133"/>
      <c r="D30" s="132"/>
      <c r="E30" s="135" t="s">
        <v>1253</v>
      </c>
      <c r="F30" s="135" t="s">
        <v>1258</v>
      </c>
      <c r="G30" s="135" t="s">
        <v>1257</v>
      </c>
      <c r="H30" s="134" t="s">
        <v>1251</v>
      </c>
      <c r="I30" s="126"/>
    </row>
    <row r="31" spans="2:9" s="125" customFormat="1" ht="14.4" x14ac:dyDescent="0.25">
      <c r="B31" s="120" t="s">
        <v>1224</v>
      </c>
      <c r="C31" s="133"/>
      <c r="D31" s="132"/>
      <c r="E31" s="132"/>
      <c r="F31" s="135" t="s">
        <v>1256</v>
      </c>
      <c r="G31" s="135" t="s">
        <v>1266</v>
      </c>
      <c r="H31" s="134" t="s">
        <v>1255</v>
      </c>
      <c r="I31" s="126"/>
    </row>
    <row r="32" spans="2:9" s="125" customFormat="1" ht="14.4" x14ac:dyDescent="0.25">
      <c r="B32" s="120" t="s">
        <v>1226</v>
      </c>
      <c r="C32" s="133"/>
      <c r="D32" s="132"/>
      <c r="E32" s="135" t="s">
        <v>1254</v>
      </c>
      <c r="F32" s="132"/>
      <c r="G32" s="132"/>
      <c r="H32" s="131"/>
      <c r="I32" s="126"/>
    </row>
    <row r="33" spans="2:9" s="125" customFormat="1" ht="14.4" x14ac:dyDescent="0.25">
      <c r="B33" s="120" t="s">
        <v>1228</v>
      </c>
      <c r="C33" s="133"/>
      <c r="D33" s="132"/>
      <c r="E33" s="132"/>
      <c r="F33" s="132"/>
      <c r="G33" s="132"/>
      <c r="H33" s="131"/>
      <c r="I33" s="126"/>
    </row>
    <row r="34" spans="2:9" s="125" customFormat="1" ht="14.4" x14ac:dyDescent="0.25">
      <c r="B34" s="120" t="s">
        <v>35</v>
      </c>
      <c r="C34" s="133"/>
      <c r="D34" s="132"/>
      <c r="E34" s="135" t="s">
        <v>1253</v>
      </c>
      <c r="F34" s="135" t="s">
        <v>1252</v>
      </c>
      <c r="G34" s="135" t="s">
        <v>1265</v>
      </c>
      <c r="H34" s="134" t="s">
        <v>1270</v>
      </c>
      <c r="I34" s="126"/>
    </row>
    <row r="35" spans="2:9" s="125" customFormat="1" ht="14.4" x14ac:dyDescent="0.25">
      <c r="B35" s="120" t="s">
        <v>1231</v>
      </c>
      <c r="C35" s="133"/>
      <c r="D35" s="132"/>
      <c r="E35" s="132"/>
      <c r="F35" s="132"/>
      <c r="G35" s="132"/>
      <c r="H35" s="131"/>
      <c r="I35" s="126"/>
    </row>
    <row r="36" spans="2:9" s="125" customFormat="1" ht="14.4" x14ac:dyDescent="0.25">
      <c r="B36" s="120" t="s">
        <v>1233</v>
      </c>
      <c r="C36" s="133"/>
      <c r="D36" s="132"/>
      <c r="E36" s="132"/>
      <c r="F36" s="132"/>
      <c r="G36" s="132"/>
      <c r="H36" s="131"/>
      <c r="I36" s="126"/>
    </row>
    <row r="37" spans="2:9" s="125" customFormat="1" ht="14.4" x14ac:dyDescent="0.25">
      <c r="B37" s="120" t="s">
        <v>1235</v>
      </c>
      <c r="C37" s="133"/>
      <c r="D37" s="132"/>
      <c r="E37" s="132"/>
      <c r="F37" s="132"/>
      <c r="G37" s="132"/>
      <c r="H37" s="131"/>
      <c r="I37" s="126"/>
    </row>
    <row r="38" spans="2:9" s="125" customFormat="1" ht="14.4" x14ac:dyDescent="0.25">
      <c r="B38" s="120" t="s">
        <v>24</v>
      </c>
      <c r="C38" s="133"/>
      <c r="D38" s="132"/>
      <c r="E38" s="132"/>
      <c r="F38" s="132"/>
      <c r="G38" s="132"/>
      <c r="H38" s="131"/>
      <c r="I38" s="126"/>
    </row>
    <row r="39" spans="2:9" s="125" customFormat="1" ht="14.4" x14ac:dyDescent="0.25">
      <c r="B39" s="120" t="s">
        <v>1238</v>
      </c>
      <c r="C39" s="133"/>
      <c r="D39" s="132"/>
      <c r="E39" s="135" t="s">
        <v>1253</v>
      </c>
      <c r="F39" s="135" t="s">
        <v>1263</v>
      </c>
      <c r="G39" s="135" t="s">
        <v>1264</v>
      </c>
      <c r="H39" s="134" t="s">
        <v>1251</v>
      </c>
      <c r="I39" s="126"/>
    </row>
    <row r="40" spans="2:9" s="125" customFormat="1" ht="14.4" x14ac:dyDescent="0.25">
      <c r="B40" s="120" t="s">
        <v>1240</v>
      </c>
      <c r="C40" s="133"/>
      <c r="D40" s="132"/>
      <c r="E40" s="132"/>
      <c r="F40" s="132"/>
      <c r="G40" s="132"/>
      <c r="H40" s="131"/>
      <c r="I40" s="126"/>
    </row>
    <row r="41" spans="2:9" s="125" customFormat="1" ht="15" thickBot="1" x14ac:dyDescent="0.3">
      <c r="B41" s="119" t="s">
        <v>1242</v>
      </c>
      <c r="C41" s="130"/>
      <c r="D41" s="129"/>
      <c r="E41" s="129"/>
      <c r="F41" s="129"/>
      <c r="G41" s="129"/>
      <c r="H41" s="128"/>
      <c r="I41" s="126"/>
    </row>
    <row r="42" spans="2:9" s="125" customFormat="1" ht="15" thickBot="1" x14ac:dyDescent="0.3">
      <c r="B42" s="127"/>
      <c r="C42" s="126"/>
      <c r="D42" s="126"/>
      <c r="E42" s="126"/>
      <c r="F42" s="126"/>
      <c r="G42" s="126"/>
      <c r="H42" s="126"/>
    </row>
    <row r="43" spans="2:9" ht="15" thickBot="1" x14ac:dyDescent="0.3">
      <c r="B43" s="124" t="s">
        <v>1250</v>
      </c>
      <c r="C43" s="123"/>
    </row>
    <row r="44" spans="2:9" ht="15" thickBot="1" x14ac:dyDescent="0.3">
      <c r="B44" s="122" t="s">
        <v>1214</v>
      </c>
      <c r="C44" s="117" t="s">
        <v>12</v>
      </c>
      <c r="D44" s="117" t="s">
        <v>13</v>
      </c>
      <c r="E44" s="117" t="s">
        <v>14</v>
      </c>
      <c r="F44" s="117" t="s">
        <v>15</v>
      </c>
      <c r="G44" s="117" t="s">
        <v>16</v>
      </c>
      <c r="H44" s="116" t="s">
        <v>17</v>
      </c>
    </row>
    <row r="45" spans="2:9" x14ac:dyDescent="0.25">
      <c r="B45" s="110" t="s">
        <v>1216</v>
      </c>
      <c r="C45" s="110">
        <v>54784705</v>
      </c>
      <c r="D45" s="110">
        <v>45195417</v>
      </c>
      <c r="E45" s="110">
        <v>55372604.399999999</v>
      </c>
      <c r="F45" s="110">
        <v>42799278</v>
      </c>
      <c r="G45" s="110">
        <v>35173418</v>
      </c>
      <c r="H45" s="110">
        <v>30969122</v>
      </c>
    </row>
    <row r="46" spans="2:9" x14ac:dyDescent="0.25">
      <c r="B46" s="110" t="s">
        <v>1217</v>
      </c>
      <c r="C46" s="110">
        <v>33603607</v>
      </c>
      <c r="D46" s="110">
        <v>48298256</v>
      </c>
      <c r="E46" s="110">
        <v>41810629.199999996</v>
      </c>
      <c r="F46" s="110">
        <v>45022337</v>
      </c>
      <c r="G46" s="110">
        <v>44870105</v>
      </c>
      <c r="H46" s="110">
        <v>44742317</v>
      </c>
    </row>
    <row r="47" spans="2:9" x14ac:dyDescent="0.25">
      <c r="B47" s="110" t="s">
        <v>1219</v>
      </c>
      <c r="C47" s="110">
        <v>28095621</v>
      </c>
      <c r="D47" s="110">
        <v>14180503</v>
      </c>
      <c r="E47" s="110">
        <v>23368063.599999998</v>
      </c>
      <c r="F47" s="110">
        <v>22011216</v>
      </c>
      <c r="G47" s="110">
        <v>8739959</v>
      </c>
      <c r="H47" s="110">
        <v>5000000</v>
      </c>
    </row>
    <row r="48" spans="2:9" x14ac:dyDescent="0.25">
      <c r="B48" s="110" t="s">
        <v>1220</v>
      </c>
      <c r="C48" s="110">
        <v>5831976</v>
      </c>
      <c r="D48" s="110">
        <v>7398003</v>
      </c>
      <c r="E48" s="110">
        <v>10021915</v>
      </c>
      <c r="F48" s="110">
        <v>14158752</v>
      </c>
      <c r="G48" s="110">
        <v>13404948</v>
      </c>
      <c r="H48" s="110">
        <v>5415496</v>
      </c>
    </row>
    <row r="49" spans="2:8" x14ac:dyDescent="0.25">
      <c r="B49" s="110" t="s">
        <v>922</v>
      </c>
      <c r="C49" s="110">
        <v>1264276</v>
      </c>
      <c r="D49" s="110">
        <v>6719913</v>
      </c>
      <c r="E49" s="110">
        <v>7327507.7999999998</v>
      </c>
      <c r="F49" s="110">
        <v>1284083</v>
      </c>
      <c r="G49" s="110">
        <v>1106280</v>
      </c>
      <c r="H49" s="110">
        <v>0</v>
      </c>
    </row>
    <row r="50" spans="2:8" x14ac:dyDescent="0.25">
      <c r="B50" s="110" t="s">
        <v>1223</v>
      </c>
      <c r="C50" s="110">
        <v>15885343</v>
      </c>
      <c r="D50" s="110">
        <v>13828061</v>
      </c>
      <c r="E50" s="110">
        <v>14518669.799999999</v>
      </c>
      <c r="F50" s="110">
        <v>10837959.299999999</v>
      </c>
      <c r="G50" s="110">
        <v>10977168</v>
      </c>
      <c r="H50" s="110">
        <v>10526601</v>
      </c>
    </row>
    <row r="51" spans="2:8" x14ac:dyDescent="0.25">
      <c r="B51" s="110" t="s">
        <v>1224</v>
      </c>
      <c r="C51" s="110">
        <v>4512690</v>
      </c>
      <c r="D51" s="110">
        <v>4210239</v>
      </c>
      <c r="E51" s="110">
        <v>4159506</v>
      </c>
      <c r="F51" s="110">
        <v>4085802</v>
      </c>
      <c r="G51" s="110">
        <v>4139453</v>
      </c>
      <c r="H51" s="110">
        <v>4100000</v>
      </c>
    </row>
    <row r="52" spans="2:8" x14ac:dyDescent="0.25">
      <c r="B52" s="110" t="s">
        <v>1226</v>
      </c>
      <c r="C52" s="110">
        <v>1247474</v>
      </c>
      <c r="D52" s="110">
        <v>1154038</v>
      </c>
      <c r="E52" s="110">
        <v>1644709.6</v>
      </c>
      <c r="F52" s="110">
        <v>3620726</v>
      </c>
      <c r="G52" s="110">
        <v>519661</v>
      </c>
      <c r="H52" s="110">
        <v>9000000</v>
      </c>
    </row>
    <row r="53" spans="2:8" x14ac:dyDescent="0.25">
      <c r="B53" s="110" t="s">
        <v>1228</v>
      </c>
      <c r="C53" s="110">
        <v>28974427</v>
      </c>
      <c r="D53" s="110">
        <v>6235968</v>
      </c>
      <c r="E53" s="110">
        <v>1319188</v>
      </c>
      <c r="F53" s="110">
        <v>25372</v>
      </c>
      <c r="G53" s="110">
        <v>0</v>
      </c>
      <c r="H53" s="110">
        <v>0</v>
      </c>
    </row>
    <row r="54" spans="2:8" x14ac:dyDescent="0.25">
      <c r="B54" s="110" t="s">
        <v>35</v>
      </c>
      <c r="C54" s="110">
        <v>14055096</v>
      </c>
      <c r="D54" s="110">
        <v>25210431</v>
      </c>
      <c r="E54" s="110">
        <v>32251248.599999998</v>
      </c>
      <c r="F54" s="110">
        <v>71857538.400000006</v>
      </c>
      <c r="G54" s="110">
        <v>85194858.640000001</v>
      </c>
      <c r="H54" s="110">
        <v>95591276.49000001</v>
      </c>
    </row>
    <row r="55" spans="2:8" x14ac:dyDescent="0.25">
      <c r="B55" s="110" t="s">
        <v>1231</v>
      </c>
      <c r="C55" s="110">
        <v>6989281</v>
      </c>
      <c r="D55" s="110">
        <v>5959583</v>
      </c>
      <c r="E55" s="110">
        <v>3261999</v>
      </c>
      <c r="F55" s="110">
        <v>0</v>
      </c>
      <c r="G55" s="110">
        <v>0</v>
      </c>
      <c r="H55" s="110">
        <v>0</v>
      </c>
    </row>
    <row r="56" spans="2:8" x14ac:dyDescent="0.25">
      <c r="B56" s="110" t="s">
        <v>1233</v>
      </c>
      <c r="C56" s="110">
        <v>0</v>
      </c>
      <c r="D56" s="110">
        <v>0</v>
      </c>
      <c r="E56" s="110">
        <v>0</v>
      </c>
      <c r="F56" s="110">
        <v>0</v>
      </c>
      <c r="G56" s="110">
        <v>0</v>
      </c>
      <c r="H56" s="110">
        <v>0</v>
      </c>
    </row>
    <row r="57" spans="2:8" x14ac:dyDescent="0.25">
      <c r="B57" s="110" t="s">
        <v>1235</v>
      </c>
      <c r="C57" s="110">
        <v>7002483</v>
      </c>
      <c r="D57" s="110">
        <v>5498965</v>
      </c>
      <c r="E57" s="110">
        <v>474682</v>
      </c>
      <c r="F57" s="110">
        <v>0</v>
      </c>
      <c r="G57" s="110">
        <v>0</v>
      </c>
      <c r="H57" s="110">
        <v>0</v>
      </c>
    </row>
    <row r="58" spans="2:8" x14ac:dyDescent="0.25">
      <c r="B58" s="110" t="s">
        <v>24</v>
      </c>
      <c r="C58" s="110">
        <v>21886615</v>
      </c>
      <c r="D58" s="110">
        <v>42559439</v>
      </c>
      <c r="E58" s="110">
        <v>40287796</v>
      </c>
      <c r="F58" s="110">
        <v>11254816</v>
      </c>
      <c r="G58" s="110">
        <v>14852424</v>
      </c>
      <c r="H58" s="110">
        <v>16568543</v>
      </c>
    </row>
    <row r="59" spans="2:8" x14ac:dyDescent="0.25">
      <c r="B59" s="110" t="s">
        <v>1238</v>
      </c>
      <c r="C59" s="110">
        <v>19156442</v>
      </c>
      <c r="D59" s="110">
        <v>6430615</v>
      </c>
      <c r="E59" s="110">
        <v>9860431.1999999993</v>
      </c>
      <c r="F59" s="110">
        <v>14433477.5</v>
      </c>
      <c r="G59" s="110">
        <v>24860340</v>
      </c>
      <c r="H59" s="110">
        <v>21137234</v>
      </c>
    </row>
    <row r="60" spans="2:8" x14ac:dyDescent="0.25">
      <c r="B60" s="110" t="s">
        <v>1240</v>
      </c>
      <c r="C60" s="110">
        <v>3077232</v>
      </c>
      <c r="D60" s="110">
        <v>6817744</v>
      </c>
      <c r="E60" s="110">
        <v>3337187</v>
      </c>
      <c r="F60" s="110">
        <v>1089429</v>
      </c>
      <c r="G60" s="110">
        <v>0</v>
      </c>
      <c r="H60" s="110">
        <v>0</v>
      </c>
    </row>
    <row r="61" spans="2:8" x14ac:dyDescent="0.25">
      <c r="B61" s="155" t="s">
        <v>1272</v>
      </c>
      <c r="C61" s="155">
        <v>2051663</v>
      </c>
      <c r="D61" s="155">
        <v>2065157</v>
      </c>
      <c r="E61" s="155">
        <v>0</v>
      </c>
      <c r="F61" s="155">
        <v>0</v>
      </c>
      <c r="G61" s="155">
        <v>0</v>
      </c>
      <c r="H61" s="155">
        <v>0</v>
      </c>
    </row>
    <row r="62" spans="2:8" x14ac:dyDescent="0.25">
      <c r="B62" s="109"/>
      <c r="C62" s="109"/>
      <c r="D62" s="109"/>
      <c r="E62" s="109"/>
      <c r="F62" s="109"/>
      <c r="G62" s="109"/>
      <c r="H62" s="109"/>
    </row>
    <row r="63" spans="2:8" x14ac:dyDescent="0.25">
      <c r="B63" s="109"/>
      <c r="C63" s="108">
        <f>SUM(C45:C60)</f>
        <v>246367268</v>
      </c>
      <c r="D63" s="108">
        <f t="shared" ref="D63:H63" si="1">SUM(D45:D60)</f>
        <v>239697175</v>
      </c>
      <c r="E63" s="108">
        <f t="shared" si="1"/>
        <v>249016137.19999999</v>
      </c>
      <c r="F63" s="108">
        <f t="shared" si="1"/>
        <v>242480786.20000002</v>
      </c>
      <c r="G63" s="108">
        <f t="shared" si="1"/>
        <v>243838614.63999999</v>
      </c>
      <c r="H63" s="108">
        <f t="shared" si="1"/>
        <v>243050589.49000001</v>
      </c>
    </row>
    <row r="64" spans="2:8" x14ac:dyDescent="0.25">
      <c r="B64" s="156" t="s">
        <v>1273</v>
      </c>
    </row>
    <row r="65" spans="2:8" ht="14.4" thickBot="1" x14ac:dyDescent="0.3"/>
    <row r="66" spans="2:8" ht="14.4" thickBot="1" x14ac:dyDescent="0.3">
      <c r="B66" s="153" t="s">
        <v>1247</v>
      </c>
    </row>
    <row r="67" spans="2:8" ht="14.4" thickBot="1" x14ac:dyDescent="0.3">
      <c r="B67" s="115" t="s">
        <v>1214</v>
      </c>
      <c r="C67" s="114" t="s">
        <v>12</v>
      </c>
      <c r="D67" s="114" t="s">
        <v>13</v>
      </c>
      <c r="E67" s="114" t="s">
        <v>14</v>
      </c>
      <c r="F67" s="114" t="s">
        <v>15</v>
      </c>
      <c r="G67" s="114" t="s">
        <v>16</v>
      </c>
      <c r="H67" s="113" t="s">
        <v>17</v>
      </c>
    </row>
    <row r="68" spans="2:8" x14ac:dyDescent="0.25">
      <c r="B68" s="112" t="s">
        <v>1216</v>
      </c>
      <c r="C68" s="111">
        <f>C45</f>
        <v>54784705</v>
      </c>
      <c r="D68" s="111">
        <f t="shared" ref="D68:H68" si="2">D45</f>
        <v>45195417</v>
      </c>
      <c r="E68" s="111">
        <f t="shared" si="2"/>
        <v>55372604.399999999</v>
      </c>
      <c r="F68" s="111">
        <f t="shared" si="2"/>
        <v>42799278</v>
      </c>
      <c r="G68" s="111">
        <f t="shared" si="2"/>
        <v>35173418</v>
      </c>
      <c r="H68" s="111">
        <f t="shared" si="2"/>
        <v>30969122</v>
      </c>
    </row>
    <row r="69" spans="2:8" x14ac:dyDescent="0.25">
      <c r="B69" s="110" t="s">
        <v>1217</v>
      </c>
      <c r="C69" s="108">
        <f>C46</f>
        <v>33603607</v>
      </c>
      <c r="D69" s="108">
        <f t="shared" ref="D69:H69" si="3">D46</f>
        <v>48298256</v>
      </c>
      <c r="E69" s="108">
        <f t="shared" si="3"/>
        <v>41810629.199999996</v>
      </c>
      <c r="F69" s="108">
        <f t="shared" si="3"/>
        <v>45022337</v>
      </c>
      <c r="G69" s="108">
        <f t="shared" si="3"/>
        <v>44870105</v>
      </c>
      <c r="H69" s="108">
        <f t="shared" si="3"/>
        <v>44742317</v>
      </c>
    </row>
    <row r="70" spans="2:8" x14ac:dyDescent="0.25">
      <c r="B70" s="110" t="s">
        <v>1249</v>
      </c>
      <c r="C70" s="108">
        <f>C47+C50+C52+C56+C59</f>
        <v>64384880</v>
      </c>
      <c r="D70" s="108">
        <f t="shared" ref="D70:H70" si="4">D47+D50+D52+D56+D59</f>
        <v>35593217</v>
      </c>
      <c r="E70" s="108">
        <f t="shared" si="4"/>
        <v>49391874.200000003</v>
      </c>
      <c r="F70" s="108">
        <f t="shared" si="4"/>
        <v>50903378.799999997</v>
      </c>
      <c r="G70" s="108">
        <f t="shared" si="4"/>
        <v>45097128</v>
      </c>
      <c r="H70" s="108">
        <f t="shared" si="4"/>
        <v>45663835</v>
      </c>
    </row>
    <row r="71" spans="2:8" x14ac:dyDescent="0.25">
      <c r="B71" s="110" t="s">
        <v>1220</v>
      </c>
      <c r="C71" s="108">
        <f t="shared" ref="C71:H72" si="5">C48</f>
        <v>5831976</v>
      </c>
      <c r="D71" s="108">
        <f t="shared" ref="D71:H71" si="6">D48</f>
        <v>7398003</v>
      </c>
      <c r="E71" s="108">
        <f t="shared" si="6"/>
        <v>10021915</v>
      </c>
      <c r="F71" s="108">
        <f t="shared" si="6"/>
        <v>14158752</v>
      </c>
      <c r="G71" s="108">
        <f t="shared" si="6"/>
        <v>13404948</v>
      </c>
      <c r="H71" s="108">
        <f t="shared" si="6"/>
        <v>5415496</v>
      </c>
    </row>
    <row r="72" spans="2:8" x14ac:dyDescent="0.25">
      <c r="B72" s="110" t="s">
        <v>922</v>
      </c>
      <c r="C72" s="108">
        <f t="shared" si="5"/>
        <v>1264276</v>
      </c>
      <c r="D72" s="108">
        <f t="shared" ref="D72:H72" si="7">D49</f>
        <v>6719913</v>
      </c>
      <c r="E72" s="108">
        <f t="shared" si="7"/>
        <v>7327507.7999999998</v>
      </c>
      <c r="F72" s="108">
        <f t="shared" si="7"/>
        <v>1284083</v>
      </c>
      <c r="G72" s="108">
        <f t="shared" si="7"/>
        <v>1106280</v>
      </c>
      <c r="H72" s="108">
        <f t="shared" si="7"/>
        <v>0</v>
      </c>
    </row>
    <row r="73" spans="2:8" x14ac:dyDescent="0.25">
      <c r="B73" s="110" t="s">
        <v>1224</v>
      </c>
      <c r="C73" s="108">
        <f t="shared" ref="C73:H73" si="8">C51</f>
        <v>4512690</v>
      </c>
      <c r="D73" s="108">
        <f t="shared" ref="D73:H73" si="9">D51</f>
        <v>4210239</v>
      </c>
      <c r="E73" s="108">
        <f t="shared" si="9"/>
        <v>4159506</v>
      </c>
      <c r="F73" s="108">
        <f t="shared" si="9"/>
        <v>4085802</v>
      </c>
      <c r="G73" s="108">
        <f t="shared" si="9"/>
        <v>4139453</v>
      </c>
      <c r="H73" s="108">
        <f t="shared" si="9"/>
        <v>4100000</v>
      </c>
    </row>
    <row r="74" spans="2:8" x14ac:dyDescent="0.25">
      <c r="B74" s="110" t="s">
        <v>1228</v>
      </c>
      <c r="C74" s="108">
        <f t="shared" ref="C74:H74" si="10">C53</f>
        <v>28974427</v>
      </c>
      <c r="D74" s="108">
        <f t="shared" ref="D74:H74" si="11">D53</f>
        <v>6235968</v>
      </c>
      <c r="E74" s="108">
        <f t="shared" si="11"/>
        <v>1319188</v>
      </c>
      <c r="F74" s="108">
        <f t="shared" si="11"/>
        <v>25372</v>
      </c>
      <c r="G74" s="108">
        <f t="shared" si="11"/>
        <v>0</v>
      </c>
      <c r="H74" s="108">
        <f t="shared" si="11"/>
        <v>0</v>
      </c>
    </row>
    <row r="75" spans="2:8" x14ac:dyDescent="0.25">
      <c r="B75" s="110" t="s">
        <v>35</v>
      </c>
      <c r="C75" s="108">
        <f t="shared" ref="C75:G76" si="12">C54</f>
        <v>14055096</v>
      </c>
      <c r="D75" s="108">
        <f t="shared" ref="D75:H75" si="13">D54</f>
        <v>25210431</v>
      </c>
      <c r="E75" s="108">
        <f t="shared" si="13"/>
        <v>32251248.599999998</v>
      </c>
      <c r="F75" s="108">
        <f t="shared" si="13"/>
        <v>71857538.400000006</v>
      </c>
      <c r="G75" s="108">
        <f t="shared" si="13"/>
        <v>85194858.640000001</v>
      </c>
      <c r="H75" s="108">
        <f t="shared" si="13"/>
        <v>95591276.49000001</v>
      </c>
    </row>
    <row r="76" spans="2:8" x14ac:dyDescent="0.25">
      <c r="B76" s="110" t="s">
        <v>1231</v>
      </c>
      <c r="C76" s="108">
        <f t="shared" si="12"/>
        <v>6989281</v>
      </c>
      <c r="D76" s="108">
        <f t="shared" ref="D76:H76" si="14">D55</f>
        <v>5959583</v>
      </c>
      <c r="E76" s="108">
        <f t="shared" si="14"/>
        <v>3261999</v>
      </c>
      <c r="F76" s="108">
        <f t="shared" si="14"/>
        <v>0</v>
      </c>
      <c r="G76" s="108">
        <f t="shared" si="14"/>
        <v>0</v>
      </c>
      <c r="H76" s="108">
        <f t="shared" si="14"/>
        <v>0</v>
      </c>
    </row>
    <row r="77" spans="2:8" x14ac:dyDescent="0.25">
      <c r="B77" s="110" t="s">
        <v>1235</v>
      </c>
      <c r="C77" s="108">
        <f t="shared" ref="C77:H78" si="15">C57</f>
        <v>7002483</v>
      </c>
      <c r="D77" s="108">
        <f t="shared" ref="D77:H77" si="16">D57</f>
        <v>5498965</v>
      </c>
      <c r="E77" s="108">
        <f t="shared" si="16"/>
        <v>474682</v>
      </c>
      <c r="F77" s="108">
        <f t="shared" si="16"/>
        <v>0</v>
      </c>
      <c r="G77" s="108">
        <f t="shared" si="16"/>
        <v>0</v>
      </c>
      <c r="H77" s="108">
        <f t="shared" si="16"/>
        <v>0</v>
      </c>
    </row>
    <row r="78" spans="2:8" x14ac:dyDescent="0.25">
      <c r="B78" s="110" t="s">
        <v>24</v>
      </c>
      <c r="C78" s="108">
        <f t="shared" si="15"/>
        <v>21886615</v>
      </c>
      <c r="D78" s="108">
        <f t="shared" ref="D78:H78" si="17">D58</f>
        <v>42559439</v>
      </c>
      <c r="E78" s="108">
        <f t="shared" si="17"/>
        <v>40287796</v>
      </c>
      <c r="F78" s="108">
        <f t="shared" si="17"/>
        <v>11254816</v>
      </c>
      <c r="G78" s="108">
        <f t="shared" si="17"/>
        <v>14852424</v>
      </c>
      <c r="H78" s="108">
        <f t="shared" si="17"/>
        <v>16568543</v>
      </c>
    </row>
    <row r="79" spans="2:8" x14ac:dyDescent="0.25">
      <c r="B79" s="110" t="s">
        <v>1240</v>
      </c>
      <c r="C79" s="108">
        <f t="shared" ref="C79:H79" si="18">C60</f>
        <v>3077232</v>
      </c>
      <c r="D79" s="108">
        <f t="shared" ref="D79:H79" si="19">D60</f>
        <v>6817744</v>
      </c>
      <c r="E79" s="108">
        <f t="shared" si="19"/>
        <v>3337187</v>
      </c>
      <c r="F79" s="108">
        <f t="shared" si="19"/>
        <v>1089429</v>
      </c>
      <c r="G79" s="108">
        <f t="shared" si="19"/>
        <v>0</v>
      </c>
      <c r="H79" s="108">
        <f t="shared" si="19"/>
        <v>0</v>
      </c>
    </row>
    <row r="80" spans="2:8" x14ac:dyDescent="0.25">
      <c r="B80" s="109"/>
      <c r="C80" s="109"/>
      <c r="D80" s="109"/>
      <c r="E80" s="109"/>
      <c r="F80" s="109"/>
      <c r="G80" s="109"/>
      <c r="H80" s="109"/>
    </row>
    <row r="81" spans="2:8" x14ac:dyDescent="0.25">
      <c r="B81" s="109"/>
      <c r="C81" s="108">
        <f t="shared" ref="C81:H81" si="20">SUM(C68:C80)</f>
        <v>246367268</v>
      </c>
      <c r="D81" s="108">
        <f t="shared" si="20"/>
        <v>239697175</v>
      </c>
      <c r="E81" s="108">
        <f t="shared" si="20"/>
        <v>249016137.20000002</v>
      </c>
      <c r="F81" s="108">
        <f t="shared" si="20"/>
        <v>242480786.20000002</v>
      </c>
      <c r="G81" s="108">
        <f t="shared" si="20"/>
        <v>243838614.63999999</v>
      </c>
      <c r="H81" s="108">
        <f t="shared" si="20"/>
        <v>243050589.49000001</v>
      </c>
    </row>
    <row r="83" spans="2:8" x14ac:dyDescent="0.25">
      <c r="B83" s="107" t="s">
        <v>1242</v>
      </c>
      <c r="C83" s="107">
        <v>2051663</v>
      </c>
      <c r="D83" s="107">
        <v>2065157</v>
      </c>
    </row>
  </sheetData>
  <pageMargins left="0.7" right="0.7" top="0.75" bottom="0.75" header="0.3" footer="0.3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5C49A5A2-2C0C-48F7-9017-4964809F4A8C}"/>
</file>

<file path=customXml/itemProps2.xml><?xml version="1.0" encoding="utf-8"?>
<ds:datastoreItem xmlns:ds="http://schemas.openxmlformats.org/officeDocument/2006/customXml" ds:itemID="{F908A164-024C-477D-AC08-8A6EEF1AB64F}"/>
</file>

<file path=customXml/itemProps3.xml><?xml version="1.0" encoding="utf-8"?>
<ds:datastoreItem xmlns:ds="http://schemas.openxmlformats.org/officeDocument/2006/customXml" ds:itemID="{1811C651-7B00-4594-BBF1-96AA745068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Program Forecast Handout</vt:lpstr>
      <vt:lpstr>'Program Forecast Handout'!Print_Area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to Finance from Tobin 2-8-2016</dc:title>
  <dc:creator>Tellers,Tobin E</dc:creator>
  <cp:lastModifiedBy>Tellers,Tobin E</cp:lastModifiedBy>
  <dcterms:created xsi:type="dcterms:W3CDTF">2016-02-04T01:53:42Z</dcterms:created>
  <dcterms:modified xsi:type="dcterms:W3CDTF">2016-02-08T22:42:23Z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