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1.xml" ContentType="application/vnd.openxmlformats-officedocument.drawingml.chart+xml"/>
  <Override PartName="/xl/drawings/drawing5.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4.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720" yWindow="345" windowWidth="27555" windowHeight="12555" activeTab="19"/>
  </bookViews>
  <sheets>
    <sheet name="checks" sheetId="4" r:id="rId1"/>
    <sheet name="Control" sheetId="5" r:id="rId2"/>
    <sheet name="Cover" sheetId="6" r:id="rId3"/>
    <sheet name="1" sheetId="7" r:id="rId4"/>
    <sheet name="2" sheetId="8" r:id="rId5"/>
    <sheet name="3" sheetId="9" r:id="rId6"/>
    <sheet name="4" sheetId="10" r:id="rId7"/>
    <sheet name="5" sheetId="11" r:id="rId8"/>
    <sheet name="6" sheetId="12" r:id="rId9"/>
    <sheet name="7" sheetId="13" r:id="rId10"/>
    <sheet name="8" sheetId="14" r:id="rId11"/>
    <sheet name="9" sheetId="15" r:id="rId12"/>
    <sheet name="10" sheetId="16" r:id="rId13"/>
    <sheet name="11" sheetId="17" r:id="rId14"/>
    <sheet name="12" sheetId="18" r:id="rId15"/>
    <sheet name="13" sheetId="19" r:id="rId16"/>
    <sheet name="14" sheetId="20" r:id="rId17"/>
    <sheet name="Table_RevReq" sheetId="21" r:id="rId18"/>
    <sheet name="Reserves" sheetId="22" r:id="rId19"/>
    <sheet name="Sales" sheetId="23" r:id="rId20"/>
  </sheets>
  <externalReferences>
    <externalReference r:id="rId21"/>
    <externalReference r:id="rId22"/>
    <externalReference r:id="rId23"/>
    <externalReference r:id="rId24"/>
  </externalReferences>
  <definedNames>
    <definedName name="_xlnm.Print_Area" localSheetId="3">'1'!#REF!</definedName>
    <definedName name="_xlnm.Print_Area" localSheetId="12">'10'!#REF!</definedName>
    <definedName name="_xlnm.Print_Area" localSheetId="13">'11'!#REF!</definedName>
    <definedName name="_xlnm.Print_Area" localSheetId="14">'12'!#REF!</definedName>
    <definedName name="_xlnm.Print_Area" localSheetId="15">'13'!#REF!</definedName>
    <definedName name="_xlnm.Print_Area" localSheetId="16">'14'!#REF!</definedName>
    <definedName name="_xlnm.Print_Area" localSheetId="4">'2'!#REF!</definedName>
    <definedName name="_xlnm.Print_Area" localSheetId="5">'3'!#REF!</definedName>
    <definedName name="_xlnm.Print_Area" localSheetId="6">'4'!#REF!</definedName>
    <definedName name="_xlnm.Print_Area" localSheetId="7">'5'!#REF!</definedName>
    <definedName name="_xlnm.Print_Area" localSheetId="8">'6'!#REF!</definedName>
    <definedName name="_xlnm.Print_Area" localSheetId="9">'7'!#REF!</definedName>
    <definedName name="_xlnm.Print_Area" localSheetId="10">'8'!#REF!</definedName>
    <definedName name="_xlnm.Print_Area" localSheetId="11">'9'!#REF!</definedName>
    <definedName name="_xlnm.Print_Area" localSheetId="2">Cover!#REF!</definedName>
    <definedName name="_xlnm.Print_Area" localSheetId="18">Reserves!#REF!</definedName>
    <definedName name="_xlnm.Print_Area" localSheetId="19">Sales!#REF!</definedName>
    <definedName name="_xlnm.Print_Area" localSheetId="17">Table_RevReq!#REF!</definedName>
    <definedName name="RJ_COS_Year">'[1]COS Engine'!$H$5</definedName>
  </definedNames>
  <calcPr calcId="125725"/>
</workbook>
</file>

<file path=xl/calcChain.xml><?xml version="1.0" encoding="utf-8"?>
<calcChain xmlns="http://schemas.openxmlformats.org/spreadsheetml/2006/main">
  <c r="R69" i="21"/>
  <c r="Q69"/>
  <c r="O69"/>
  <c r="R68"/>
  <c r="Q68"/>
  <c r="O68"/>
  <c r="R67"/>
  <c r="Q67"/>
  <c r="O67"/>
  <c r="S56"/>
  <c r="R56"/>
  <c r="Q56"/>
  <c r="P56"/>
  <c r="O56"/>
  <c r="R53"/>
  <c r="S53" s="1"/>
  <c r="Q53"/>
  <c r="O53"/>
  <c r="S46"/>
  <c r="R46"/>
  <c r="Q46"/>
  <c r="P46"/>
  <c r="O46"/>
  <c r="Z28"/>
  <c r="Y28"/>
  <c r="P69" s="1"/>
  <c r="Z27"/>
  <c r="Y27"/>
  <c r="P68" s="1"/>
  <c r="Z26"/>
  <c r="Y26"/>
  <c r="P67" s="1"/>
  <c r="F26"/>
  <c r="W20"/>
  <c r="V20"/>
  <c r="U20"/>
  <c r="T20"/>
  <c r="S20"/>
  <c r="R20"/>
  <c r="Q20"/>
  <c r="P20"/>
  <c r="O20"/>
  <c r="Z17"/>
  <c r="Z29" s="1"/>
  <c r="Y17"/>
  <c r="W17"/>
  <c r="V17"/>
  <c r="U17"/>
  <c r="T17"/>
  <c r="S17"/>
  <c r="R17"/>
  <c r="Q17"/>
  <c r="P17"/>
  <c r="O17"/>
  <c r="Z15"/>
  <c r="Y15"/>
  <c r="P63" s="1"/>
  <c r="W15"/>
  <c r="V15"/>
  <c r="U15"/>
  <c r="T15"/>
  <c r="S15"/>
  <c r="R15"/>
  <c r="R63" s="1"/>
  <c r="Q15"/>
  <c r="Q63" s="1"/>
  <c r="P15"/>
  <c r="O63" s="1"/>
  <c r="O15"/>
  <c r="Z14"/>
  <c r="Y14"/>
  <c r="P64" s="1"/>
  <c r="W14"/>
  <c r="V14"/>
  <c r="U14"/>
  <c r="T14"/>
  <c r="S14"/>
  <c r="R14"/>
  <c r="R64" s="1"/>
  <c r="Q14"/>
  <c r="Q64" s="1"/>
  <c r="P14"/>
  <c r="O64" s="1"/>
  <c r="O14"/>
  <c r="Z13"/>
  <c r="Y13"/>
  <c r="P50" s="1"/>
  <c r="P60" s="1"/>
  <c r="W13"/>
  <c r="V13"/>
  <c r="U13"/>
  <c r="T13"/>
  <c r="S13"/>
  <c r="R13"/>
  <c r="R50" s="1"/>
  <c r="R60" s="1"/>
  <c r="Q13"/>
  <c r="Q50" s="1"/>
  <c r="Q60" s="1"/>
  <c r="P13"/>
  <c r="O50" s="1"/>
  <c r="O60" s="1"/>
  <c r="O13"/>
  <c r="Z12"/>
  <c r="Y12"/>
  <c r="P51" s="1"/>
  <c r="P61" s="1"/>
  <c r="W12"/>
  <c r="V12"/>
  <c r="U12"/>
  <c r="T12"/>
  <c r="S12"/>
  <c r="R12"/>
  <c r="R51" s="1"/>
  <c r="Q12"/>
  <c r="Q51" s="1"/>
  <c r="Q61" s="1"/>
  <c r="P12"/>
  <c r="O51" s="1"/>
  <c r="O61" s="1"/>
  <c r="O12"/>
  <c r="Z11"/>
  <c r="Y11"/>
  <c r="P48" s="1"/>
  <c r="P58" s="1"/>
  <c r="W11"/>
  <c r="V11"/>
  <c r="U11"/>
  <c r="T11"/>
  <c r="S11"/>
  <c r="R11"/>
  <c r="R48" s="1"/>
  <c r="R58" s="1"/>
  <c r="Q11"/>
  <c r="Q48" s="1"/>
  <c r="Q58" s="1"/>
  <c r="P11"/>
  <c r="O48" s="1"/>
  <c r="O58" s="1"/>
  <c r="O11"/>
  <c r="Z10"/>
  <c r="Y10"/>
  <c r="P49" s="1"/>
  <c r="P59" s="1"/>
  <c r="W10"/>
  <c r="V10"/>
  <c r="U10"/>
  <c r="T10"/>
  <c r="S10"/>
  <c r="R10"/>
  <c r="R49" s="1"/>
  <c r="Q10"/>
  <c r="Q49" s="1"/>
  <c r="Q59" s="1"/>
  <c r="P10"/>
  <c r="O49" s="1"/>
  <c r="O59" s="1"/>
  <c r="O10"/>
  <c r="Z9"/>
  <c r="Y9"/>
  <c r="P47" s="1"/>
  <c r="W9"/>
  <c r="V9"/>
  <c r="U9"/>
  <c r="T9"/>
  <c r="S9"/>
  <c r="S8" s="1"/>
  <c r="R9"/>
  <c r="Q9"/>
  <c r="P9"/>
  <c r="O9"/>
  <c r="Z8"/>
  <c r="Y8"/>
  <c r="W8"/>
  <c r="V8"/>
  <c r="U8"/>
  <c r="T8"/>
  <c r="O8"/>
  <c r="Z7"/>
  <c r="Y7"/>
  <c r="P52" s="1"/>
  <c r="P62" s="1"/>
  <c r="W7"/>
  <c r="W6" s="1"/>
  <c r="W16" s="1"/>
  <c r="W18" s="1"/>
  <c r="W21" s="1"/>
  <c r="V7"/>
  <c r="V6" s="1"/>
  <c r="V16" s="1"/>
  <c r="V18" s="1"/>
  <c r="V21" s="1"/>
  <c r="U7"/>
  <c r="T7"/>
  <c r="S7"/>
  <c r="R7"/>
  <c r="R52" s="1"/>
  <c r="Q7"/>
  <c r="Q6" s="1"/>
  <c r="Q16" s="1"/>
  <c r="Q18" s="1"/>
  <c r="Q21" s="1"/>
  <c r="P7"/>
  <c r="O7"/>
  <c r="O6" s="1"/>
  <c r="O16" s="1"/>
  <c r="O18" s="1"/>
  <c r="O21" s="1"/>
  <c r="Z6"/>
  <c r="Y6"/>
  <c r="U6"/>
  <c r="U16" s="1"/>
  <c r="U18" s="1"/>
  <c r="U21" s="1"/>
  <c r="T6"/>
  <c r="T16" s="1"/>
  <c r="T18" s="1"/>
  <c r="T21" s="1"/>
  <c r="S6"/>
  <c r="S16" s="1"/>
  <c r="S18" s="1"/>
  <c r="S21" s="1"/>
  <c r="R6"/>
  <c r="R16" s="1"/>
  <c r="R18" s="1"/>
  <c r="R21" s="1"/>
  <c r="Z5"/>
  <c r="Y5"/>
  <c r="W5"/>
  <c r="V5"/>
  <c r="U5"/>
  <c r="T5"/>
  <c r="S5"/>
  <c r="R5"/>
  <c r="Q5"/>
  <c r="P5"/>
  <c r="O5"/>
  <c r="I5"/>
  <c r="H5"/>
  <c r="F5"/>
  <c r="E5"/>
  <c r="D5"/>
  <c r="H4"/>
  <c r="C3"/>
  <c r="F2"/>
  <c r="F17" s="1"/>
  <c r="E2"/>
  <c r="D2"/>
  <c r="D17" s="1"/>
  <c r="G34" i="16"/>
  <c r="F34"/>
  <c r="E34"/>
  <c r="D34"/>
  <c r="C34"/>
  <c r="N67" i="14"/>
  <c r="N71" s="1"/>
  <c r="M67"/>
  <c r="M71" s="1"/>
  <c r="L67"/>
  <c r="L71" s="1"/>
  <c r="K67"/>
  <c r="K71" s="1"/>
  <c r="J67"/>
  <c r="I67"/>
  <c r="I71" s="1"/>
  <c r="H67"/>
  <c r="G67"/>
  <c r="F67"/>
  <c r="F71" s="1"/>
  <c r="E67"/>
  <c r="E71" s="1"/>
  <c r="D67"/>
  <c r="N66"/>
  <c r="M66"/>
  <c r="L66"/>
  <c r="K66"/>
  <c r="J66"/>
  <c r="I66"/>
  <c r="H66"/>
  <c r="G66"/>
  <c r="F66"/>
  <c r="E66"/>
  <c r="D66"/>
  <c r="N65"/>
  <c r="M65"/>
  <c r="L65"/>
  <c r="K65"/>
  <c r="J65"/>
  <c r="I65"/>
  <c r="H65"/>
  <c r="G65"/>
  <c r="F65"/>
  <c r="E65"/>
  <c r="D65"/>
  <c r="N64"/>
  <c r="M64"/>
  <c r="L64"/>
  <c r="K64"/>
  <c r="J64"/>
  <c r="I64"/>
  <c r="H64"/>
  <c r="G64"/>
  <c r="F64"/>
  <c r="E64"/>
  <c r="D64"/>
  <c r="N63"/>
  <c r="M63"/>
  <c r="L63"/>
  <c r="K63"/>
  <c r="J63"/>
  <c r="I63"/>
  <c r="H63"/>
  <c r="G63"/>
  <c r="F63"/>
  <c r="E63"/>
  <c r="D63"/>
  <c r="N62"/>
  <c r="M62"/>
  <c r="L62"/>
  <c r="K62"/>
  <c r="J62"/>
  <c r="I62"/>
  <c r="H62"/>
  <c r="G62"/>
  <c r="F62"/>
  <c r="E62"/>
  <c r="D62"/>
  <c r="N59"/>
  <c r="M59"/>
  <c r="L59"/>
  <c r="K59"/>
  <c r="J59"/>
  <c r="I59"/>
  <c r="H59"/>
  <c r="G59"/>
  <c r="F59"/>
  <c r="E59"/>
  <c r="D59"/>
  <c r="N58"/>
  <c r="M58"/>
  <c r="L58"/>
  <c r="K58"/>
  <c r="J58"/>
  <c r="I58"/>
  <c r="H58"/>
  <c r="G58"/>
  <c r="F58"/>
  <c r="E58"/>
  <c r="D58"/>
  <c r="N57"/>
  <c r="M57"/>
  <c r="L57"/>
  <c r="K57"/>
  <c r="J57"/>
  <c r="I57"/>
  <c r="H57"/>
  <c r="G57"/>
  <c r="F57"/>
  <c r="E57"/>
  <c r="D57"/>
  <c r="N56"/>
  <c r="M56"/>
  <c r="L56"/>
  <c r="K56"/>
  <c r="J56"/>
  <c r="I56"/>
  <c r="H56"/>
  <c r="G56"/>
  <c r="F56"/>
  <c r="E56"/>
  <c r="D56"/>
  <c r="N55"/>
  <c r="M55"/>
  <c r="L55"/>
  <c r="K55"/>
  <c r="J55"/>
  <c r="I55"/>
  <c r="H55"/>
  <c r="G55"/>
  <c r="F55"/>
  <c r="E55"/>
  <c r="D55"/>
  <c r="N54"/>
  <c r="M54"/>
  <c r="L54"/>
  <c r="K54"/>
  <c r="J54"/>
  <c r="I54"/>
  <c r="H54"/>
  <c r="G54"/>
  <c r="F54"/>
  <c r="E54"/>
  <c r="D54"/>
  <c r="N51"/>
  <c r="M51"/>
  <c r="L51"/>
  <c r="K51"/>
  <c r="J51"/>
  <c r="I51"/>
  <c r="H51"/>
  <c r="G51"/>
  <c r="F51"/>
  <c r="E51"/>
  <c r="D51"/>
  <c r="N50"/>
  <c r="M50"/>
  <c r="L50"/>
  <c r="K50"/>
  <c r="J50"/>
  <c r="I50"/>
  <c r="H50"/>
  <c r="G50"/>
  <c r="F50"/>
  <c r="E50"/>
  <c r="D50"/>
  <c r="N49"/>
  <c r="M49"/>
  <c r="L49"/>
  <c r="K49"/>
  <c r="J49"/>
  <c r="I49"/>
  <c r="H49"/>
  <c r="G49"/>
  <c r="F49"/>
  <c r="E49"/>
  <c r="D49"/>
  <c r="N48"/>
  <c r="M48"/>
  <c r="L48"/>
  <c r="K48"/>
  <c r="J48"/>
  <c r="I48"/>
  <c r="H48"/>
  <c r="G48"/>
  <c r="F48"/>
  <c r="E48"/>
  <c r="D48"/>
  <c r="N47"/>
  <c r="M47"/>
  <c r="L47"/>
  <c r="K47"/>
  <c r="J47"/>
  <c r="I47"/>
  <c r="H47"/>
  <c r="G47"/>
  <c r="F47"/>
  <c r="E47"/>
  <c r="D47"/>
  <c r="N46"/>
  <c r="M46"/>
  <c r="L46"/>
  <c r="K46"/>
  <c r="J46"/>
  <c r="I46"/>
  <c r="H46"/>
  <c r="G46"/>
  <c r="F46"/>
  <c r="E46"/>
  <c r="D46"/>
  <c r="N43"/>
  <c r="M43"/>
  <c r="L43"/>
  <c r="K43"/>
  <c r="J43"/>
  <c r="I43"/>
  <c r="H43"/>
  <c r="G43"/>
  <c r="F43"/>
  <c r="E43"/>
  <c r="D43"/>
  <c r="N42"/>
  <c r="M42"/>
  <c r="L42"/>
  <c r="K42"/>
  <c r="J42"/>
  <c r="I42"/>
  <c r="H42"/>
  <c r="G42"/>
  <c r="F42"/>
  <c r="E42"/>
  <c r="D42"/>
  <c r="N41"/>
  <c r="M41"/>
  <c r="L41"/>
  <c r="K41"/>
  <c r="J41"/>
  <c r="I41"/>
  <c r="H41"/>
  <c r="G41"/>
  <c r="F41"/>
  <c r="E41"/>
  <c r="D41"/>
  <c r="N40"/>
  <c r="M40"/>
  <c r="L40"/>
  <c r="K40"/>
  <c r="J40"/>
  <c r="I40"/>
  <c r="H40"/>
  <c r="G40"/>
  <c r="F40"/>
  <c r="E40"/>
  <c r="D40"/>
  <c r="N39"/>
  <c r="M39"/>
  <c r="L39"/>
  <c r="K39"/>
  <c r="J39"/>
  <c r="I39"/>
  <c r="H39"/>
  <c r="G39"/>
  <c r="F39"/>
  <c r="E39"/>
  <c r="D39"/>
  <c r="N38"/>
  <c r="M38"/>
  <c r="L38"/>
  <c r="K38"/>
  <c r="J38"/>
  <c r="I38"/>
  <c r="H38"/>
  <c r="G38"/>
  <c r="F38"/>
  <c r="E38"/>
  <c r="D38"/>
  <c r="N35"/>
  <c r="M35"/>
  <c r="L35"/>
  <c r="K35"/>
  <c r="J35"/>
  <c r="I35"/>
  <c r="H35"/>
  <c r="G35"/>
  <c r="F35"/>
  <c r="E35"/>
  <c r="D35"/>
  <c r="N34"/>
  <c r="M34"/>
  <c r="L34"/>
  <c r="K34"/>
  <c r="J34"/>
  <c r="I34"/>
  <c r="H34"/>
  <c r="G34"/>
  <c r="F34"/>
  <c r="E34"/>
  <c r="D34"/>
  <c r="N33"/>
  <c r="M33"/>
  <c r="L33"/>
  <c r="K33"/>
  <c r="J33"/>
  <c r="I33"/>
  <c r="H33"/>
  <c r="G33"/>
  <c r="F33"/>
  <c r="E33"/>
  <c r="D33"/>
  <c r="N32"/>
  <c r="M32"/>
  <c r="L32"/>
  <c r="K32"/>
  <c r="J32"/>
  <c r="I32"/>
  <c r="H32"/>
  <c r="G32"/>
  <c r="F32"/>
  <c r="E32"/>
  <c r="D32"/>
  <c r="N31"/>
  <c r="M31"/>
  <c r="L31"/>
  <c r="K31"/>
  <c r="J31"/>
  <c r="I31"/>
  <c r="H31"/>
  <c r="G31"/>
  <c r="F31"/>
  <c r="E31"/>
  <c r="D31"/>
  <c r="N30"/>
  <c r="M30"/>
  <c r="L30"/>
  <c r="K30"/>
  <c r="J30"/>
  <c r="I30"/>
  <c r="H30"/>
  <c r="G30"/>
  <c r="F30"/>
  <c r="E30"/>
  <c r="D30"/>
  <c r="N27"/>
  <c r="M27"/>
  <c r="L27"/>
  <c r="K27"/>
  <c r="J27"/>
  <c r="I27"/>
  <c r="H27"/>
  <c r="G27"/>
  <c r="F27"/>
  <c r="E27"/>
  <c r="D27"/>
  <c r="N26"/>
  <c r="M26"/>
  <c r="L26"/>
  <c r="K26"/>
  <c r="J26"/>
  <c r="I26"/>
  <c r="H26"/>
  <c r="G26"/>
  <c r="F26"/>
  <c r="E26"/>
  <c r="D26"/>
  <c r="N25"/>
  <c r="M25"/>
  <c r="L25"/>
  <c r="K25"/>
  <c r="J25"/>
  <c r="I25"/>
  <c r="H25"/>
  <c r="G25"/>
  <c r="F25"/>
  <c r="E25"/>
  <c r="D25"/>
  <c r="N24"/>
  <c r="M24"/>
  <c r="L24"/>
  <c r="K24"/>
  <c r="J24"/>
  <c r="I24"/>
  <c r="H24"/>
  <c r="G24"/>
  <c r="F24"/>
  <c r="E24"/>
  <c r="D24"/>
  <c r="N23"/>
  <c r="M23"/>
  <c r="L23"/>
  <c r="K23"/>
  <c r="J23"/>
  <c r="I23"/>
  <c r="H23"/>
  <c r="G23"/>
  <c r="F23"/>
  <c r="E23"/>
  <c r="D23"/>
  <c r="N22"/>
  <c r="M22"/>
  <c r="L22"/>
  <c r="K22"/>
  <c r="J22"/>
  <c r="I22"/>
  <c r="H22"/>
  <c r="G22"/>
  <c r="F22"/>
  <c r="E22"/>
  <c r="D22"/>
  <c r="N19"/>
  <c r="M19"/>
  <c r="L19"/>
  <c r="K19"/>
  <c r="J19"/>
  <c r="I19"/>
  <c r="H19"/>
  <c r="G19"/>
  <c r="F19"/>
  <c r="E19"/>
  <c r="D19"/>
  <c r="N18"/>
  <c r="M18"/>
  <c r="L18"/>
  <c r="K18"/>
  <c r="J18"/>
  <c r="I18"/>
  <c r="H18"/>
  <c r="G18"/>
  <c r="F18"/>
  <c r="E18"/>
  <c r="D18"/>
  <c r="N17"/>
  <c r="M17"/>
  <c r="L17"/>
  <c r="K17"/>
  <c r="J17"/>
  <c r="I17"/>
  <c r="H17"/>
  <c r="G17"/>
  <c r="F17"/>
  <c r="E17"/>
  <c r="D17"/>
  <c r="N16"/>
  <c r="M16"/>
  <c r="L16"/>
  <c r="K16"/>
  <c r="J16"/>
  <c r="I16"/>
  <c r="H16"/>
  <c r="G16"/>
  <c r="F16"/>
  <c r="E16"/>
  <c r="D16"/>
  <c r="N15"/>
  <c r="M15"/>
  <c r="L15"/>
  <c r="K15"/>
  <c r="J15"/>
  <c r="I15"/>
  <c r="H15"/>
  <c r="G15"/>
  <c r="F15"/>
  <c r="E15"/>
  <c r="D15"/>
  <c r="N14"/>
  <c r="M14"/>
  <c r="L14"/>
  <c r="K14"/>
  <c r="J14"/>
  <c r="I14"/>
  <c r="H14"/>
  <c r="G14"/>
  <c r="F14"/>
  <c r="E14"/>
  <c r="D14"/>
  <c r="N11"/>
  <c r="M11"/>
  <c r="L11"/>
  <c r="K11"/>
  <c r="J11"/>
  <c r="I11"/>
  <c r="H11"/>
  <c r="G11"/>
  <c r="F11"/>
  <c r="E11"/>
  <c r="D11"/>
  <c r="N10"/>
  <c r="M10"/>
  <c r="L10"/>
  <c r="K10"/>
  <c r="J10"/>
  <c r="I10"/>
  <c r="H10"/>
  <c r="G10"/>
  <c r="F10"/>
  <c r="E10"/>
  <c r="D10"/>
  <c r="N9"/>
  <c r="M9"/>
  <c r="L9"/>
  <c r="K9"/>
  <c r="J9"/>
  <c r="I9"/>
  <c r="H9"/>
  <c r="G9"/>
  <c r="F9"/>
  <c r="E9"/>
  <c r="D9"/>
  <c r="N8"/>
  <c r="M8"/>
  <c r="L8"/>
  <c r="K8"/>
  <c r="J8"/>
  <c r="I8"/>
  <c r="H8"/>
  <c r="G8"/>
  <c r="F8"/>
  <c r="E8"/>
  <c r="D8"/>
  <c r="N7"/>
  <c r="M7"/>
  <c r="L7"/>
  <c r="K7"/>
  <c r="J7"/>
  <c r="I7"/>
  <c r="H7"/>
  <c r="G7"/>
  <c r="F7"/>
  <c r="E7"/>
  <c r="D7"/>
  <c r="N6"/>
  <c r="M6"/>
  <c r="L6"/>
  <c r="K6"/>
  <c r="J6"/>
  <c r="I6"/>
  <c r="H6"/>
  <c r="G6"/>
  <c r="F6"/>
  <c r="E6"/>
  <c r="D6"/>
  <c r="N50" i="13"/>
  <c r="M50"/>
  <c r="N47"/>
  <c r="M47"/>
  <c r="L47"/>
  <c r="L50" s="1"/>
  <c r="K47"/>
  <c r="K50" s="1"/>
  <c r="J47"/>
  <c r="J50" s="1"/>
  <c r="I47"/>
  <c r="I50" s="1"/>
  <c r="H47"/>
  <c r="H50" s="1"/>
  <c r="G47"/>
  <c r="N46"/>
  <c r="M46"/>
  <c r="L46"/>
  <c r="K46"/>
  <c r="J46"/>
  <c r="I46"/>
  <c r="H46"/>
  <c r="G46"/>
  <c r="N45"/>
  <c r="M45"/>
  <c r="L45"/>
  <c r="K45"/>
  <c r="J45"/>
  <c r="I45"/>
  <c r="H45"/>
  <c r="G45"/>
  <c r="N44"/>
  <c r="M44"/>
  <c r="L44"/>
  <c r="K44"/>
  <c r="J44"/>
  <c r="I44"/>
  <c r="H44"/>
  <c r="G44"/>
  <c r="N43"/>
  <c r="M43"/>
  <c r="L43"/>
  <c r="K43"/>
  <c r="J43"/>
  <c r="I43"/>
  <c r="H43"/>
  <c r="G43"/>
  <c r="N41"/>
  <c r="M41"/>
  <c r="L41"/>
  <c r="K41"/>
  <c r="J41"/>
  <c r="I41"/>
  <c r="H41"/>
  <c r="G41"/>
  <c r="N40"/>
  <c r="M40"/>
  <c r="L40"/>
  <c r="K40"/>
  <c r="J40"/>
  <c r="I40"/>
  <c r="H40"/>
  <c r="G40"/>
  <c r="N39"/>
  <c r="M39"/>
  <c r="L39"/>
  <c r="K39"/>
  <c r="J39"/>
  <c r="I39"/>
  <c r="H39"/>
  <c r="G39"/>
  <c r="N38"/>
  <c r="M38"/>
  <c r="L38"/>
  <c r="K38"/>
  <c r="J38"/>
  <c r="I38"/>
  <c r="H38"/>
  <c r="G38"/>
  <c r="N37"/>
  <c r="M37"/>
  <c r="L37"/>
  <c r="K37"/>
  <c r="J37"/>
  <c r="I37"/>
  <c r="H37"/>
  <c r="G37"/>
  <c r="N36"/>
  <c r="M36"/>
  <c r="L36"/>
  <c r="K36"/>
  <c r="J36"/>
  <c r="I36"/>
  <c r="H36"/>
  <c r="G36"/>
  <c r="N33"/>
  <c r="M33"/>
  <c r="L33"/>
  <c r="K33"/>
  <c r="J33"/>
  <c r="I33"/>
  <c r="H33"/>
  <c r="G33"/>
  <c r="N32"/>
  <c r="M32"/>
  <c r="L32"/>
  <c r="K32"/>
  <c r="J32"/>
  <c r="I32"/>
  <c r="H32"/>
  <c r="G32"/>
  <c r="N31"/>
  <c r="M31"/>
  <c r="L31"/>
  <c r="K31"/>
  <c r="J31"/>
  <c r="I31"/>
  <c r="H31"/>
  <c r="G31"/>
  <c r="N30"/>
  <c r="M30"/>
  <c r="L30"/>
  <c r="K30"/>
  <c r="J30"/>
  <c r="I30"/>
  <c r="H30"/>
  <c r="G30"/>
  <c r="N27"/>
  <c r="M27"/>
  <c r="L27"/>
  <c r="K27"/>
  <c r="J27"/>
  <c r="I27"/>
  <c r="H27"/>
  <c r="G27"/>
  <c r="N26"/>
  <c r="M26"/>
  <c r="L26"/>
  <c r="K26"/>
  <c r="J26"/>
  <c r="I26"/>
  <c r="H26"/>
  <c r="G26"/>
  <c r="N25"/>
  <c r="M25"/>
  <c r="L25"/>
  <c r="K25"/>
  <c r="J25"/>
  <c r="I25"/>
  <c r="H25"/>
  <c r="G25"/>
  <c r="N24"/>
  <c r="M24"/>
  <c r="L24"/>
  <c r="K24"/>
  <c r="J24"/>
  <c r="I24"/>
  <c r="H24"/>
  <c r="G24"/>
  <c r="N23"/>
  <c r="M23"/>
  <c r="L23"/>
  <c r="K23"/>
  <c r="J23"/>
  <c r="I23"/>
  <c r="H23"/>
  <c r="G23"/>
  <c r="N19"/>
  <c r="M19"/>
  <c r="L19"/>
  <c r="K19"/>
  <c r="J19"/>
  <c r="I19"/>
  <c r="H19"/>
  <c r="G19"/>
  <c r="N18"/>
  <c r="M18"/>
  <c r="L18"/>
  <c r="K18"/>
  <c r="J18"/>
  <c r="I18"/>
  <c r="H18"/>
  <c r="G18"/>
  <c r="N17"/>
  <c r="M17"/>
  <c r="L17"/>
  <c r="K17"/>
  <c r="J17"/>
  <c r="I17"/>
  <c r="H17"/>
  <c r="G17"/>
  <c r="N16"/>
  <c r="M16"/>
  <c r="L16"/>
  <c r="K16"/>
  <c r="J16"/>
  <c r="I16"/>
  <c r="H16"/>
  <c r="G16"/>
  <c r="N14"/>
  <c r="M14"/>
  <c r="L14"/>
  <c r="K14"/>
  <c r="J14"/>
  <c r="I14"/>
  <c r="H14"/>
  <c r="G14"/>
  <c r="N13"/>
  <c r="M13"/>
  <c r="L13"/>
  <c r="K13"/>
  <c r="J13"/>
  <c r="I13"/>
  <c r="H13"/>
  <c r="G13"/>
  <c r="N9"/>
  <c r="M9"/>
  <c r="L9"/>
  <c r="K9"/>
  <c r="J9"/>
  <c r="I9"/>
  <c r="H9"/>
  <c r="G9"/>
  <c r="N8"/>
  <c r="M8"/>
  <c r="L8"/>
  <c r="K8"/>
  <c r="J8"/>
  <c r="I8"/>
  <c r="H8"/>
  <c r="G8"/>
  <c r="N7"/>
  <c r="M7"/>
  <c r="L7"/>
  <c r="K7"/>
  <c r="J7"/>
  <c r="I7"/>
  <c r="H7"/>
  <c r="G7"/>
  <c r="N6"/>
  <c r="M6"/>
  <c r="L6"/>
  <c r="K6"/>
  <c r="J6"/>
  <c r="I6"/>
  <c r="H6"/>
  <c r="G6"/>
  <c r="G4"/>
  <c r="I18" i="12"/>
  <c r="H18"/>
  <c r="G18"/>
  <c r="F18"/>
  <c r="I17"/>
  <c r="H17"/>
  <c r="G17"/>
  <c r="F17"/>
  <c r="I16"/>
  <c r="H16"/>
  <c r="G16"/>
  <c r="F16"/>
  <c r="I15"/>
  <c r="H15"/>
  <c r="G15"/>
  <c r="F15"/>
  <c r="I14"/>
  <c r="H14"/>
  <c r="G14"/>
  <c r="F14"/>
  <c r="I12"/>
  <c r="H12"/>
  <c r="G12"/>
  <c r="F12"/>
  <c r="I11"/>
  <c r="H11"/>
  <c r="G11"/>
  <c r="F11"/>
  <c r="I10"/>
  <c r="H10"/>
  <c r="G10"/>
  <c r="F10"/>
  <c r="I8"/>
  <c r="H8"/>
  <c r="G8"/>
  <c r="F8"/>
  <c r="I7"/>
  <c r="H7"/>
  <c r="G7"/>
  <c r="F7"/>
  <c r="E8" i="21" l="1"/>
  <c r="E17"/>
  <c r="I17" s="1"/>
  <c r="E13"/>
  <c r="Z16"/>
  <c r="Z18" s="1"/>
  <c r="E10"/>
  <c r="P6"/>
  <c r="P16" s="1"/>
  <c r="P18" s="1"/>
  <c r="P21" s="1"/>
  <c r="Y16"/>
  <c r="Y18" s="1"/>
  <c r="E7"/>
  <c r="R8"/>
  <c r="R47" s="1"/>
  <c r="E15"/>
  <c r="Q8"/>
  <c r="Q47" s="1"/>
  <c r="E12"/>
  <c r="P8"/>
  <c r="O47" s="1"/>
  <c r="E9"/>
  <c r="Y29"/>
  <c r="E14"/>
  <c r="Q52"/>
  <c r="Q62" s="1"/>
  <c r="E11"/>
  <c r="H71" i="14"/>
  <c r="G71"/>
  <c r="S69" i="21"/>
  <c r="O70"/>
  <c r="O73" s="1"/>
  <c r="S64"/>
  <c r="Q70"/>
  <c r="Q73" s="1"/>
  <c r="S63"/>
  <c r="S52"/>
  <c r="S48"/>
  <c r="S67"/>
  <c r="S70" s="1"/>
  <c r="S73" s="1"/>
  <c r="S60"/>
  <c r="S68"/>
  <c r="P57"/>
  <c r="P65" s="1"/>
  <c r="P72" s="1"/>
  <c r="P54"/>
  <c r="S58"/>
  <c r="P70"/>
  <c r="P73" s="1"/>
  <c r="H17"/>
  <c r="R61"/>
  <c r="S61" s="1"/>
  <c r="S51"/>
  <c r="S49"/>
  <c r="R59"/>
  <c r="S59" s="1"/>
  <c r="E6"/>
  <c r="R62"/>
  <c r="S62" s="1"/>
  <c r="F6"/>
  <c r="F7"/>
  <c r="F8"/>
  <c r="F9"/>
  <c r="F10"/>
  <c r="F11"/>
  <c r="F12"/>
  <c r="F13"/>
  <c r="F14"/>
  <c r="F15"/>
  <c r="S50"/>
  <c r="R70"/>
  <c r="R73" s="1"/>
  <c r="D6"/>
  <c r="D16" s="1"/>
  <c r="D18" s="1"/>
  <c r="D7"/>
  <c r="D8"/>
  <c r="D9"/>
  <c r="D10"/>
  <c r="D11"/>
  <c r="D12"/>
  <c r="D13"/>
  <c r="D14"/>
  <c r="D15"/>
  <c r="J71" i="14"/>
  <c r="O54" i="21" l="1"/>
  <c r="O57"/>
  <c r="O65" s="1"/>
  <c r="O72" s="1"/>
  <c r="O74" s="1"/>
  <c r="O76" s="1"/>
  <c r="R57"/>
  <c r="S57" s="1"/>
  <c r="S65" s="1"/>
  <c r="S72" s="1"/>
  <c r="S74" s="1"/>
  <c r="R54"/>
  <c r="S47"/>
  <c r="S54" s="1"/>
  <c r="Q54"/>
  <c r="Q57"/>
  <c r="Q65" s="1"/>
  <c r="Q72" s="1"/>
  <c r="O52"/>
  <c r="O62" s="1"/>
  <c r="E16"/>
  <c r="E18" s="1"/>
  <c r="Q74"/>
  <c r="Q76" s="1"/>
  <c r="I12"/>
  <c r="H12"/>
  <c r="I10"/>
  <c r="H10"/>
  <c r="I9"/>
  <c r="H9"/>
  <c r="R65"/>
  <c r="R72" s="1"/>
  <c r="R74" s="1"/>
  <c r="R76" s="1"/>
  <c r="I8"/>
  <c r="H8"/>
  <c r="I15"/>
  <c r="H15"/>
  <c r="I7"/>
  <c r="H7"/>
  <c r="I14"/>
  <c r="H14"/>
  <c r="I6"/>
  <c r="H6"/>
  <c r="F16"/>
  <c r="I13"/>
  <c r="H13"/>
  <c r="I11"/>
  <c r="H11"/>
  <c r="P74"/>
  <c r="P76" s="1"/>
  <c r="I16" l="1"/>
  <c r="H16"/>
  <c r="F18"/>
  <c r="F27" l="1"/>
  <c r="I18"/>
  <c r="H18"/>
</calcChain>
</file>

<file path=xl/comments1.xml><?xml version="1.0" encoding="utf-8"?>
<comments xmlns="http://schemas.openxmlformats.org/spreadsheetml/2006/main">
  <authors>
    <author>Author</author>
  </authors>
  <commentList>
    <comment ref="B21" authorId="0">
      <text>
        <r>
          <rPr>
            <b/>
            <sz val="8"/>
            <color rgb="FF000000"/>
            <rFont val="Tahoma"/>
            <family val="2"/>
          </rPr>
          <t>Author:</t>
        </r>
        <r>
          <rPr>
            <sz val="8"/>
            <color rgb="FF000000"/>
            <rFont val="Tahoma"/>
            <family val="2"/>
          </rPr>
          <t xml:space="preserve">
Includes Coastal</t>
        </r>
      </text>
    </comment>
  </commentList>
</comments>
</file>

<file path=xl/comments2.xml><?xml version="1.0" encoding="utf-8"?>
<comments xmlns="http://schemas.openxmlformats.org/spreadsheetml/2006/main">
  <authors>
    <author>Author</author>
  </authors>
  <commentList>
    <comment ref="B18" authorId="0">
      <text>
        <r>
          <rPr>
            <b/>
            <sz val="8"/>
            <color rgb="FF000000"/>
            <rFont val="Tahoma"/>
            <family val="2"/>
          </rPr>
          <t>Author:</t>
        </r>
        <r>
          <rPr>
            <sz val="8"/>
            <color rgb="FF000000"/>
            <rFont val="Tahoma"/>
            <family val="2"/>
          </rPr>
          <t xml:space="preserve">
Includes Coastal</t>
        </r>
      </text>
    </comment>
  </commentList>
</comments>
</file>

<file path=xl/sharedStrings.xml><?xml version="1.0" encoding="utf-8"?>
<sst xmlns="http://schemas.openxmlformats.org/spreadsheetml/2006/main" count="700" uniqueCount="354">
  <si>
    <t>Sheet Name</t>
  </si>
  <si>
    <t>Rev Req</t>
  </si>
  <si>
    <t>RTS</t>
  </si>
  <si>
    <t>RevReq</t>
  </si>
  <si>
    <t>Sales</t>
  </si>
  <si>
    <t>Actuals</t>
  </si>
  <si>
    <t>Estimated</t>
  </si>
  <si>
    <t>Budget</t>
  </si>
  <si>
    <t>forecast</t>
  </si>
  <si>
    <t>Budget Year</t>
  </si>
  <si>
    <t>2012/13</t>
  </si>
  <si>
    <t>2013/14</t>
  </si>
  <si>
    <t>2014/15</t>
  </si>
  <si>
    <t>Fiscal Year 2014/15 Cost of Service</t>
  </si>
  <si>
    <t>Schedules</t>
  </si>
  <si>
    <t>update #1</t>
  </si>
  <si>
    <t>2015 Rates</t>
  </si>
  <si>
    <t>Schedule 1: Revenue Requirements (by budget line item)</t>
  </si>
  <si>
    <t>Fiscal Year Ending</t>
  </si>
  <si>
    <t xml:space="preserve"> % of Revenue</t>
  </si>
  <si>
    <t xml:space="preserve"> Requirements (1)</t>
  </si>
  <si>
    <t>Departmental Operations &amp; Maintenance</t>
  </si>
  <si>
    <t>Total</t>
  </si>
  <si>
    <t>General District Requirements</t>
  </si>
  <si>
    <t>Revenue Offsets</t>
  </si>
  <si>
    <t xml:space="preserve"> Net Revenue Requirements</t>
  </si>
  <si>
    <t>(1) Given as a percentage of the absolute values of total dollars allocated.</t>
  </si>
  <si>
    <t>Totals may not foot due to rounding</t>
  </si>
  <si>
    <t>Increase/(Decrease) in Required Reserves</t>
  </si>
  <si>
    <t>Revenue Remainder Fund (1004, 1006) - w/o change due to under funding of revenue remainder</t>
  </si>
  <si>
    <t>Water Transfer Fund (1007)</t>
  </si>
  <si>
    <t>O&amp;M Fund (1003)</t>
  </si>
  <si>
    <t>Revenue Bonds - I&amp;P (many)</t>
  </si>
  <si>
    <t>State Water Contract Fund (5701)</t>
  </si>
  <si>
    <t>General Obligation - I&amp;P (many)</t>
  </si>
  <si>
    <t>General Fund (1001)</t>
  </si>
  <si>
    <t>Self-Insured Retention (1008)</t>
  </si>
  <si>
    <t>Water Standby (1005)</t>
  </si>
  <si>
    <t>1931 Bond I&amp;R (3001)</t>
  </si>
  <si>
    <t>TOTAL</t>
  </si>
  <si>
    <t>check</t>
  </si>
  <si>
    <t>Office of the General Manager &amp; Human Resources</t>
  </si>
  <si>
    <t>External Affairs</t>
  </si>
  <si>
    <t>Water System Operations</t>
  </si>
  <si>
    <t>Chief Financial Officer</t>
  </si>
  <si>
    <t>Business Technology &amp; Engineering Services</t>
  </si>
  <si>
    <t>Real Property Development &amp; Mgmt</t>
  </si>
  <si>
    <t>Water Resource Management</t>
  </si>
  <si>
    <t>Ethics Department</t>
  </si>
  <si>
    <t xml:space="preserve"> </t>
  </si>
  <si>
    <t>General Counsel</t>
  </si>
  <si>
    <t>Audit Department</t>
  </si>
  <si>
    <t>State Water Project</t>
  </si>
  <si>
    <t>Colorado River Aqueduct Power</t>
  </si>
  <si>
    <t>Supply Programs</t>
  </si>
  <si>
    <t>Demand Management</t>
  </si>
  <si>
    <t>Capital Financing Program</t>
  </si>
  <si>
    <t>Not Used</t>
  </si>
  <si>
    <t>Operating Equipment and Leases</t>
  </si>
  <si>
    <t>Increase (Decrease) in Required Reserves</t>
  </si>
  <si>
    <t>Schedule 2: Summary of Functional Allocation by Type of Allocation Basis</t>
  </si>
  <si>
    <t xml:space="preserve"> Estimated for</t>
  </si>
  <si>
    <t>% of Allocated</t>
  </si>
  <si>
    <t>Primary Functional Allocation Bases</t>
  </si>
  <si>
    <t xml:space="preserve"> Dollars</t>
  </si>
  <si>
    <t>Direct Assignment</t>
  </si>
  <si>
    <t>Work in Progress/Net Book Value</t>
  </si>
  <si>
    <t>Prorating</t>
  </si>
  <si>
    <t>Manager Analysis</t>
  </si>
  <si>
    <t>Prior-Year Results</t>
  </si>
  <si>
    <t>Other</t>
  </si>
  <si>
    <t>Total Dollars Allocated</t>
  </si>
  <si>
    <t>Portion of Above Allocations Relating to:</t>
  </si>
  <si>
    <t>Revenue Requirements before Offsets</t>
  </si>
  <si>
    <t>FY  2015</t>
  </si>
  <si>
    <t>Schedule 3: Net Book Value and Work in Progress Allocation Base</t>
  </si>
  <si>
    <t xml:space="preserve"> NBV for</t>
  </si>
  <si>
    <t>% of Total</t>
  </si>
  <si>
    <t>Functional Categories</t>
  </si>
  <si>
    <t>NBV</t>
  </si>
  <si>
    <t>Source of Supply</t>
  </si>
  <si>
    <t>Conveyance &amp; Aqueduct</t>
  </si>
  <si>
    <t>Storage</t>
  </si>
  <si>
    <t>Water Quality</t>
  </si>
  <si>
    <t>Treatment</t>
  </si>
  <si>
    <t>Distribution</t>
  </si>
  <si>
    <t>Administrative &amp; General</t>
  </si>
  <si>
    <t>Hydroelectric</t>
  </si>
  <si>
    <t>Total Fixed Assets Net Book Value</t>
  </si>
  <si>
    <t>Schedule 4: Revenue Requirement (by service function)</t>
  </si>
  <si>
    <t xml:space="preserve"> Dollars (1)</t>
  </si>
  <si>
    <t>CRA</t>
  </si>
  <si>
    <t>SWP</t>
  </si>
  <si>
    <t>Other Supply</t>
  </si>
  <si>
    <t>CRA Power (net of sales)</t>
  </si>
  <si>
    <t>CRA All Other</t>
  </si>
  <si>
    <t>SWP Power</t>
  </si>
  <si>
    <t>SWP All Other</t>
  </si>
  <si>
    <t>Other Conveyance &amp; Aqueduct</t>
  </si>
  <si>
    <t>Storage Costs Other Than Power</t>
  </si>
  <si>
    <t>Emergency</t>
  </si>
  <si>
    <t>Drought</t>
  </si>
  <si>
    <t>Regulatory</t>
  </si>
  <si>
    <t>Wadsworth plant pumping/generation</t>
  </si>
  <si>
    <t>Jensen</t>
  </si>
  <si>
    <t>Weymouth</t>
  </si>
  <si>
    <t>Diemer</t>
  </si>
  <si>
    <t>Mills</t>
  </si>
  <si>
    <t>Skinner</t>
  </si>
  <si>
    <t>Total Functional Allocations:</t>
  </si>
  <si>
    <t>Schedule 5: Service Function Revenue Requirement (by budget line item)</t>
  </si>
  <si>
    <t>Source of</t>
  </si>
  <si>
    <t>Conveyance &amp;</t>
  </si>
  <si>
    <t>Water</t>
  </si>
  <si>
    <t>Demand</t>
  </si>
  <si>
    <t>Hydro</t>
  </si>
  <si>
    <t>Administrative</t>
  </si>
  <si>
    <t>Total $</t>
  </si>
  <si>
    <t>Supply</t>
  </si>
  <si>
    <t>Aqueduct</t>
  </si>
  <si>
    <t>Quality</t>
  </si>
  <si>
    <t>Management</t>
  </si>
  <si>
    <t xml:space="preserve"> Electric</t>
  </si>
  <si>
    <t xml:space="preserve"> &amp; General</t>
  </si>
  <si>
    <t>Allocated</t>
  </si>
  <si>
    <t>Total Departmental O&amp;M</t>
  </si>
  <si>
    <t>Total General District Requirements</t>
  </si>
  <si>
    <t>Other Operating Costs</t>
  </si>
  <si>
    <t>Schedule 6: Classification Percentages</t>
  </si>
  <si>
    <t>Classification Percentages</t>
  </si>
  <si>
    <t xml:space="preserve"> Fixed</t>
  </si>
  <si>
    <t>Total %</t>
  </si>
  <si>
    <t>Function</t>
  </si>
  <si>
    <t>Commodity</t>
  </si>
  <si>
    <t>Standby</t>
  </si>
  <si>
    <t xml:space="preserve"> Classified</t>
  </si>
  <si>
    <t>Comments</t>
  </si>
  <si>
    <t xml:space="preserve"> Colorado River Aqueduct</t>
  </si>
  <si>
    <t xml:space="preserve">Supply costs classified as fixed commodity </t>
  </si>
  <si>
    <t xml:space="preserve"> State Water Project</t>
  </si>
  <si>
    <t>Colorado River Aqueduct</t>
  </si>
  <si>
    <t xml:space="preserve">Demand percentage represents amount of system conveyance capacity used to meet peak demands.  Commodity percentage represents amount of capacity that varies with amount of water delivered.  Standby percentage is the remainding conveyance capacity.  SWP, CRA, and Other are treated the same due to the use of a uniform system-wide System Access Rate. </t>
  </si>
  <si>
    <t>Classifies as Standby  (recovered by RTS)</t>
  </si>
  <si>
    <t>Classified as fixed commodity (recovered by Supply Rates)</t>
  </si>
  <si>
    <t>Classified the same way as distribution.</t>
  </si>
  <si>
    <t>Demand percentage represents amount of system treatment capacity used to meet peak demands.  Commodity percentage represents amount of capacity that varies with amount of treated water delivered.  Standby percentage is the remaining treatment capacity.  The same classification is applied to all five treatment plants due to the use of a uniform system-wide Treatment Surcharge.</t>
  </si>
  <si>
    <t>Demand percentage represents amount of system distribution capacity used to meet peak demands.  Commodity percentage represents amount of capacity that varies with amount of water delivered.  Standby percentage is the remaining distribution capacity.  The same classification is applied to all distribution facilities due to the use of a uniform system-wide System Access Rate.</t>
  </si>
  <si>
    <t>Schedule 7: Service Function Revenue Requirements (by classification category)</t>
  </si>
  <si>
    <t xml:space="preserve"> Classified for</t>
  </si>
  <si>
    <t xml:space="preserve"> Variable</t>
  </si>
  <si>
    <t>(by sub-Fuction)</t>
  </si>
  <si>
    <t>Classified</t>
  </si>
  <si>
    <t>Subtotal: Source of Supply</t>
  </si>
  <si>
    <t>CRA Power</t>
  </si>
  <si>
    <t>Subtotal: Conveyance &amp; Aqueduct</t>
  </si>
  <si>
    <t>Storage Power</t>
  </si>
  <si>
    <t>Subtotal: Storage</t>
  </si>
  <si>
    <t>Subtotal: Water Quality</t>
  </si>
  <si>
    <t>Total Costs Classified</t>
  </si>
  <si>
    <t>Schedule 8. Classified Service Function Revenue Requirements (by rate design element)</t>
  </si>
  <si>
    <t>Total Classified Service</t>
  </si>
  <si>
    <t>Rate Design Elements</t>
  </si>
  <si>
    <t>Service Function by Classification Category</t>
  </si>
  <si>
    <t>Function Costs</t>
  </si>
  <si>
    <t>Supply Rates</t>
  </si>
  <si>
    <t>Tier 2 Supply Rate</t>
  </si>
  <si>
    <t>System Access Rate</t>
  </si>
  <si>
    <t>Water Stewardship Rate</t>
  </si>
  <si>
    <t>Water Quality Surcharge</t>
  </si>
  <si>
    <t>System Power Rate</t>
  </si>
  <si>
    <t>Capacity Charge</t>
  </si>
  <si>
    <t>Readiness-to-Serve Charge</t>
  </si>
  <si>
    <t>Treatment Surcharge</t>
  </si>
  <si>
    <t>Total Costs Allocated</t>
  </si>
  <si>
    <t>Fixed Demand</t>
  </si>
  <si>
    <t>Fixed Commodity</t>
  </si>
  <si>
    <t>Fixed Standby</t>
  </si>
  <si>
    <t>Variable Commodity</t>
  </si>
  <si>
    <t xml:space="preserve">   Subtotal: Supply</t>
  </si>
  <si>
    <t>Conveyance and Aqueduct</t>
  </si>
  <si>
    <t xml:space="preserve">   Subtotal: Conveyance and Aqueduct</t>
  </si>
  <si>
    <t xml:space="preserve">   Subtotal: Storage</t>
  </si>
  <si>
    <t xml:space="preserve">   Subtotal: Water Quality</t>
  </si>
  <si>
    <t xml:space="preserve">   Subtotal: Treatment</t>
  </si>
  <si>
    <t xml:space="preserve">   Subtotal: Distribution</t>
  </si>
  <si>
    <t xml:space="preserve">   Subtotal: Demand Management</t>
  </si>
  <si>
    <t>Schedule 9. Rates and Charges Summary</t>
  </si>
  <si>
    <t>Effective January 1st</t>
  </si>
  <si>
    <t>Tier 1 Supply Rate ($/AF)</t>
  </si>
  <si>
    <t>Delta Supply Surcharge ($/AF)</t>
  </si>
  <si>
    <t>*</t>
  </si>
  <si>
    <t>Tier 2 Supply Rate ($/AF)</t>
  </si>
  <si>
    <t>System Access Rate ($/AF)</t>
  </si>
  <si>
    <t>Water Stewardship Rate ($/AF)</t>
  </si>
  <si>
    <t>System Power Rate ($/AF)</t>
  </si>
  <si>
    <t>Full Service Untreated Volumetric Cost ($/AF)</t>
  </si>
  <si>
    <t>Tier 1</t>
  </si>
  <si>
    <t xml:space="preserve">Tier 2 </t>
  </si>
  <si>
    <t>Replenishment Water Rate Untreated ($/AF)</t>
  </si>
  <si>
    <t>**</t>
  </si>
  <si>
    <t>Interim Agricultural Water Program Untreated ($/AF)</t>
  </si>
  <si>
    <t>***</t>
  </si>
  <si>
    <t>Treatment Surcharge ($/AF)</t>
  </si>
  <si>
    <t>Full Service Treated Volumetric Cost ($/AF)</t>
  </si>
  <si>
    <t>Tier 2</t>
  </si>
  <si>
    <t>Treated Replenishment Water Rate ($/AF)</t>
  </si>
  <si>
    <t>Treated Interim Agricultural Water Program ($/AF)</t>
  </si>
  <si>
    <t>Readiness-to-Serve Charge ($M)</t>
  </si>
  <si>
    <t>Capacity Charge ($/cfs)</t>
  </si>
  <si>
    <t>*  The Delta Supply Surcharge will be suspended after 2012.</t>
  </si>
  <si>
    <t>**  Discussions on the replenishment program are continuing with the Member Agencies.</t>
  </si>
  <si>
    <t>***  The Interim Agricultural Water Program will be discontinued after 2012.</t>
  </si>
  <si>
    <t>Rates and charges necessary to collect sufficient revenues when combined with rates effective through 2010 to</t>
  </si>
  <si>
    <t xml:space="preserve">    cover expenditures incurred in fiscal year 2010/11.  Note that rates effective in 2011 provide only four months </t>
  </si>
  <si>
    <t xml:space="preserve">    of revenue in 2010/11</t>
  </si>
  <si>
    <t>Schedule 10. Capacity Charge</t>
  </si>
  <si>
    <t>Peak Day Demand (cfs)</t>
  </si>
  <si>
    <t>(May 1 through September 30)</t>
  </si>
  <si>
    <t>Calendar Year</t>
  </si>
  <si>
    <t>AGENCY</t>
  </si>
  <si>
    <t>3-Year Peak</t>
  </si>
  <si>
    <t>Calendar Year 2011 Capacity Charge ($7,200/cfs)</t>
  </si>
  <si>
    <t>Anaheim</t>
  </si>
  <si>
    <t>Beverly Hills</t>
  </si>
  <si>
    <t>Burbank</t>
  </si>
  <si>
    <t>Calleguas</t>
  </si>
  <si>
    <t>Central Basin</t>
  </si>
  <si>
    <t>Compton</t>
  </si>
  <si>
    <t>Eastern</t>
  </si>
  <si>
    <t>Foothill</t>
  </si>
  <si>
    <t>Fullerton</t>
  </si>
  <si>
    <t>Glendale</t>
  </si>
  <si>
    <t>Inland Empire</t>
  </si>
  <si>
    <t>Las Virgenes</t>
  </si>
  <si>
    <t>Long Beach</t>
  </si>
  <si>
    <t xml:space="preserve">Los Angeles  </t>
  </si>
  <si>
    <t>MWDOC</t>
  </si>
  <si>
    <t>Pasadena</t>
  </si>
  <si>
    <r>
      <t xml:space="preserve">San Diego </t>
    </r>
    <r>
      <rPr>
        <vertAlign val="superscript"/>
        <sz val="7.2"/>
        <color rgb="FF000000"/>
        <rFont val="Arial"/>
        <family val="2"/>
      </rPr>
      <t>1</t>
    </r>
  </si>
  <si>
    <t>San Fernando</t>
  </si>
  <si>
    <t>San Marino</t>
  </si>
  <si>
    <t>Santa Ana</t>
  </si>
  <si>
    <t>Santa Monica</t>
  </si>
  <si>
    <t>Three Valleys</t>
  </si>
  <si>
    <t>Torrance</t>
  </si>
  <si>
    <t>Upper San Gabriel</t>
  </si>
  <si>
    <t>West Basin</t>
  </si>
  <si>
    <t>Western</t>
  </si>
  <si>
    <t>Schedule 11. Readiness-to-Serve Charge (by member agency)</t>
  </si>
  <si>
    <t>Member Agency</t>
  </si>
  <si>
    <t>Rolling Ten-Year Average Firm Deliveries (Acre-Feet) FY1998/99 - FY2007/08</t>
  </si>
  <si>
    <t>RTS Share</t>
  </si>
  <si>
    <t>6 months @ $114 million per year (7/10-12/10)</t>
  </si>
  <si>
    <t>Rolling Ten-Year Average Firm Deliveries (Acre-Feet) FY1999/00 - FY2008/09</t>
  </si>
  <si>
    <t>6 months @ $133 million per year (1/11-6/11)</t>
  </si>
  <si>
    <t>Total RTS Charge</t>
  </si>
  <si>
    <t>Calleguas MWD</t>
  </si>
  <si>
    <t>Central Basin MWD</t>
  </si>
  <si>
    <t>Eastern MWD</t>
  </si>
  <si>
    <t>Foothill MWD</t>
  </si>
  <si>
    <t>Inland Empire Utilities Agency</t>
  </si>
  <si>
    <t>Las Virgenes MWD</t>
  </si>
  <si>
    <t>Los Angeles</t>
  </si>
  <si>
    <t>Municipal Water District of Orange County</t>
  </si>
  <si>
    <t>San Diego County Water Authority</t>
  </si>
  <si>
    <t>Three Valleys MWD</t>
  </si>
  <si>
    <t>Upper San Gabriel Valley MWD</t>
  </si>
  <si>
    <t>West Basin MWD</t>
  </si>
  <si>
    <t>MWD Total</t>
  </si>
  <si>
    <t>Western MWD</t>
  </si>
  <si>
    <t>Schedule 12. Purchase Order Commitment Quantities (acre-feet)</t>
  </si>
  <si>
    <t xml:space="preserve">2011 Tier 1 limit with Opt-outs </t>
  </si>
  <si>
    <t>Purchase Order Commitment (acre-feet)</t>
  </si>
  <si>
    <t>San Diego</t>
  </si>
  <si>
    <t>year =</t>
  </si>
  <si>
    <t>Other Non-Frirm</t>
  </si>
  <si>
    <t>Ag</t>
  </si>
  <si>
    <t>Repl</t>
  </si>
  <si>
    <t>Wheeling</t>
  </si>
  <si>
    <t>Firm</t>
  </si>
  <si>
    <t>Schedule 13. Estimated Fiscal Year Ending 2015 Sales and Wheeling</t>
  </si>
  <si>
    <t>Proof of Revenue - IF EFFECTIVE 12/12 MONTHS</t>
  </si>
  <si>
    <t>Schedule 14. Proof of Revenue FY2013 if Rates Effective for Full Test Year</t>
  </si>
  <si>
    <t>Revenues if Rates Effective July 1st</t>
  </si>
  <si>
    <t>Revenue Requirements</t>
  </si>
  <si>
    <t>Difference</t>
  </si>
  <si>
    <t>% Over (Under) Collected</t>
  </si>
  <si>
    <t>Proof of Revenue - EFFECT ON ACCRUAL RESERVES (6/12 months)</t>
  </si>
  <si>
    <t>Schedule 15. Proof of Revenue FY2013 if Rates Effective January 1st</t>
  </si>
  <si>
    <t>Revenues if Rates Effective Jan 1</t>
  </si>
  <si>
    <t>Readiness-to-serve Charge</t>
  </si>
  <si>
    <t>$ Millions</t>
  </si>
  <si>
    <t>linked to FPM</t>
  </si>
  <si>
    <t>2009/10 Budget</t>
  </si>
  <si>
    <t>Departmental &amp; Other O&amp;M (w/o Variable Treatment)</t>
  </si>
  <si>
    <t>Chemicals, Sludge &amp; Power for Treatment</t>
  </si>
  <si>
    <t>State Water Project (without Variable Power)</t>
  </si>
  <si>
    <t>SWP Variable Power</t>
  </si>
  <si>
    <t>Supply Programs paid from O&amp;M</t>
  </si>
  <si>
    <t>Debt Service</t>
  </si>
  <si>
    <t>PAYGO</t>
  </si>
  <si>
    <t>Change in Required Reserves</t>
  </si>
  <si>
    <t>Sub-total expenditures</t>
  </si>
  <si>
    <t>Total Revenue Requirement</t>
  </si>
  <si>
    <t>Revenue Requirement</t>
  </si>
  <si>
    <t>Actual</t>
  </si>
  <si>
    <t>Proejcted</t>
  </si>
  <si>
    <t>change</t>
  </si>
  <si>
    <t>Expenditures</t>
  </si>
  <si>
    <t>Millions of Dollars</t>
  </si>
  <si>
    <t xml:space="preserve"> State Water Contract </t>
  </si>
  <si>
    <t xml:space="preserve"> Supply Programs </t>
  </si>
  <si>
    <t xml:space="preserve"> Colorado River Power </t>
  </si>
  <si>
    <t xml:space="preserve"> Debt Service </t>
  </si>
  <si>
    <t xml:space="preserve"> Demand Management </t>
  </si>
  <si>
    <t xml:space="preserve"> O&amp;M </t>
  </si>
  <si>
    <t>CIP</t>
  </si>
  <si>
    <t>Sub-Total</t>
  </si>
  <si>
    <t xml:space="preserve"> Inc. in Req. Reserves</t>
  </si>
  <si>
    <t xml:space="preserve"> PAYGO </t>
  </si>
  <si>
    <t>Gross Revenue Req.</t>
  </si>
  <si>
    <t>Taxes &amp; Annexation</t>
  </si>
  <si>
    <t xml:space="preserve">Interest </t>
  </si>
  <si>
    <t>Power &amp; Misc</t>
  </si>
  <si>
    <t xml:space="preserve">Total Rev. Offsets </t>
  </si>
  <si>
    <t xml:space="preserve">Gross Rev. Req. </t>
  </si>
  <si>
    <t>Less Rev. Offsets</t>
  </si>
  <si>
    <t xml:space="preserve">Net Revenue Req. </t>
  </si>
  <si>
    <t>Reserves</t>
  </si>
  <si>
    <t>Base Case</t>
  </si>
  <si>
    <t>Minimum Reserve Level</t>
  </si>
  <si>
    <t>Maximum Reserve Level</t>
  </si>
  <si>
    <t>Total Reserves (w/WSF)</t>
  </si>
  <si>
    <t>Fiscal Year Summary</t>
  </si>
  <si>
    <t>Fiscal Year</t>
  </si>
  <si>
    <t>SALES</t>
  </si>
  <si>
    <t>Firm Sales</t>
  </si>
  <si>
    <t>Treated</t>
  </si>
  <si>
    <t>Untreated</t>
  </si>
  <si>
    <t>Total Firm</t>
  </si>
  <si>
    <t>Replenishment</t>
  </si>
  <si>
    <t>Total Replenishment</t>
  </si>
  <si>
    <t>Agricultural Water</t>
  </si>
  <si>
    <t>Total Agricultural Water</t>
  </si>
  <si>
    <t>Other Non-Firm</t>
  </si>
  <si>
    <t>Total Sales</t>
  </si>
  <si>
    <t>WHEELING</t>
  </si>
  <si>
    <t>San Luis Ray (SLR)  (AAC + CC)</t>
  </si>
  <si>
    <t xml:space="preserve">SDCWA AAC Lining  </t>
  </si>
  <si>
    <t xml:space="preserve">SDCWA CC Lining  </t>
  </si>
  <si>
    <t>SDCWA/IID/MWD Exchange</t>
  </si>
  <si>
    <t>Total Wheeling</t>
  </si>
  <si>
    <t>SALES + WHEELING</t>
  </si>
  <si>
    <t>Total Sales &amp; Wheeling</t>
  </si>
</sst>
</file>

<file path=xl/styles.xml><?xml version="1.0" encoding="utf-8"?>
<styleSheet xmlns="http://schemas.openxmlformats.org/spreadsheetml/2006/main">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m/d/yy\ h:mm\ AM/PM"/>
    <numFmt numFmtId="168" formatCode="_(&quot;$&quot;* #,##0_);_(&quot;$&quot;* \(#,##0\);_(&quot;$&quot;* &quot;-&quot;??_);_(@_)"/>
    <numFmt numFmtId="169" formatCode="0.0%"/>
    <numFmt numFmtId="170" formatCode="0;\-0;&quot;&quot;"/>
    <numFmt numFmtId="171" formatCode="#,##0_);\(#,##0\);&quot;-&quot;"/>
    <numFmt numFmtId="172" formatCode="&quot;$&quot;#,##0"/>
    <numFmt numFmtId="173" formatCode="_(&quot;$&quot;* #,##0.0_);_(&quot;$&quot;* \(#,##0.0\);_(&quot;$&quot;* &quot;-&quot;??_);_(@_)"/>
    <numFmt numFmtId="174" formatCode="_(* #,##0.0_);_(* \(#,##0.0\);_(* &quot;-&quot;?_);_(@_)"/>
    <numFmt numFmtId="175" formatCode="#,##0.0"/>
  </numFmts>
  <fonts count="31">
    <font>
      <sz val="11"/>
      <color theme="1"/>
      <name val="Calibri"/>
      <family val="2"/>
      <scheme val="minor"/>
    </font>
    <font>
      <sz val="10"/>
      <name val="Arial"/>
      <family val="2"/>
    </font>
    <font>
      <sz val="12"/>
      <name val="Arial"/>
      <family val="2"/>
    </font>
    <font>
      <sz val="10"/>
      <name val="Arial"/>
      <family val="2"/>
    </font>
    <font>
      <sz val="8"/>
      <name val="Arial"/>
      <family val="2"/>
    </font>
    <font>
      <sz val="10"/>
      <color indexed="8"/>
      <name val="Arial"/>
      <family val="2"/>
    </font>
    <font>
      <sz val="22"/>
      <name val="Arial"/>
      <family val="2"/>
    </font>
    <font>
      <i/>
      <sz val="18"/>
      <name val="Arial"/>
      <family val="2"/>
    </font>
    <font>
      <b/>
      <sz val="10"/>
      <name val="Arial"/>
      <family val="2"/>
    </font>
    <font>
      <b/>
      <i/>
      <sz val="12"/>
      <name val="Arial"/>
      <family val="2"/>
    </font>
    <font>
      <b/>
      <sz val="12"/>
      <color rgb="FFFF0000"/>
      <name val="Arial"/>
      <family val="2"/>
    </font>
    <font>
      <b/>
      <sz val="12"/>
      <name val="Arial"/>
      <family val="2"/>
    </font>
    <font>
      <sz val="12"/>
      <color rgb="FF000000"/>
      <name val="Arial"/>
      <family val="2"/>
    </font>
    <font>
      <i/>
      <sz val="12"/>
      <name val="Arial"/>
      <family val="2"/>
    </font>
    <font>
      <b/>
      <sz val="8"/>
      <name val="Arial"/>
      <family val="2"/>
    </font>
    <font>
      <i/>
      <sz val="10"/>
      <name val="Arial"/>
      <family val="2"/>
    </font>
    <font>
      <sz val="10"/>
      <color rgb="FF0000FF"/>
      <name val="Arial"/>
      <family val="2"/>
    </font>
    <font>
      <b/>
      <sz val="10"/>
      <color rgb="FF0000FF"/>
      <name val="Arial"/>
      <family val="2"/>
    </font>
    <font>
      <b/>
      <sz val="9"/>
      <name val="Arial"/>
      <family val="2"/>
    </font>
    <font>
      <sz val="9"/>
      <name val="Arial"/>
      <family val="2"/>
    </font>
    <font>
      <vertAlign val="superscript"/>
      <sz val="7.2"/>
      <color rgb="FF000000"/>
      <name val="Arial"/>
      <family val="2"/>
    </font>
    <font>
      <b/>
      <sz val="12"/>
      <color rgb="FF000000"/>
      <name val="Arial"/>
      <family val="2"/>
    </font>
    <font>
      <b/>
      <sz val="8"/>
      <color rgb="FF000000"/>
      <name val="Tahoma"/>
      <family val="2"/>
    </font>
    <font>
      <sz val="8"/>
      <color rgb="FF000000"/>
      <name val="Tahoma"/>
      <family val="2"/>
    </font>
    <font>
      <b/>
      <sz val="10"/>
      <color rgb="FFFFFFFF"/>
      <name val="Arial"/>
      <family val="2"/>
    </font>
    <font>
      <sz val="10"/>
      <color rgb="FFFFFFFF"/>
      <name val="Arial"/>
      <family val="2"/>
    </font>
    <font>
      <b/>
      <sz val="10"/>
      <color rgb="FFFF0000"/>
      <name val="Arial"/>
      <family val="2"/>
    </font>
    <font>
      <shadow/>
      <sz val="10"/>
      <name val="Arial"/>
      <family val="2"/>
    </font>
    <font>
      <b/>
      <shadow/>
      <sz val="10"/>
      <name val="Arial"/>
      <family val="2"/>
    </font>
    <font>
      <sz val="14"/>
      <name val="Arial"/>
      <family val="2"/>
    </font>
    <font>
      <b/>
      <sz val="12"/>
      <color rgb="FFFFFFFF"/>
      <name val="Arial"/>
      <family val="2"/>
    </font>
  </fonts>
  <fills count="9">
    <fill>
      <patternFill patternType="none"/>
    </fill>
    <fill>
      <patternFill patternType="gray125"/>
    </fill>
    <fill>
      <patternFill patternType="solid">
        <fgColor rgb="FFFFFFCC"/>
        <bgColor rgb="FF000000"/>
      </patternFill>
    </fill>
    <fill>
      <patternFill patternType="solid">
        <fgColor rgb="FFFFFF00"/>
        <bgColor rgb="FF000000"/>
      </patternFill>
    </fill>
    <fill>
      <patternFill patternType="solid">
        <fgColor rgb="FFC0C0C0"/>
        <bgColor rgb="FF000000"/>
      </patternFill>
    </fill>
    <fill>
      <patternFill patternType="solid">
        <fgColor rgb="FF000000"/>
        <bgColor rgb="FF000000"/>
      </patternFill>
    </fill>
    <fill>
      <patternFill patternType="solid">
        <fgColor rgb="FFFCD5B4"/>
        <bgColor rgb="FF000000"/>
      </patternFill>
    </fill>
    <fill>
      <patternFill patternType="solid">
        <fgColor rgb="FFC4D79B"/>
        <bgColor rgb="FF000000"/>
      </patternFill>
    </fill>
    <fill>
      <patternFill patternType="solid">
        <fgColor rgb="FFDAEEF3"/>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9" fontId="3" fillId="0" borderId="0" applyFont="0" applyFill="0" applyBorder="0" applyAlignment="0" applyProtection="0"/>
  </cellStyleXfs>
  <cellXfs count="480">
    <xf numFmtId="0" fontId="0" fillId="0" borderId="0" xfId="0"/>
    <xf numFmtId="0" fontId="1" fillId="0" borderId="0" xfId="0" applyFont="1" applyFill="1" applyBorder="1"/>
    <xf numFmtId="164" fontId="1" fillId="0" borderId="0" xfId="2" applyNumberFormat="1" applyFont="1" applyFill="1" applyBorder="1"/>
    <xf numFmtId="165" fontId="1" fillId="0" borderId="0" xfId="2" applyNumberFormat="1" applyFont="1" applyFill="1" applyBorder="1"/>
    <xf numFmtId="166" fontId="1" fillId="0" borderId="0" xfId="0" applyNumberFormat="1" applyFont="1" applyFill="1" applyBorder="1"/>
    <xf numFmtId="164" fontId="1" fillId="0" borderId="0" xfId="0" applyNumberFormat="1" applyFont="1" applyFill="1" applyBorder="1"/>
    <xf numFmtId="43" fontId="1" fillId="0" borderId="0" xfId="2" applyFont="1" applyFill="1" applyBorder="1"/>
    <xf numFmtId="0" fontId="3" fillId="0" borderId="0" xfId="0" applyFont="1" applyFill="1" applyBorder="1" applyAlignment="1">
      <alignment horizontal="center"/>
    </xf>
    <xf numFmtId="0" fontId="1" fillId="0" borderId="0" xfId="0" applyFont="1" applyFill="1" applyBorder="1" applyAlignment="1">
      <alignment horizontal="center"/>
    </xf>
    <xf numFmtId="0" fontId="1" fillId="2" borderId="1" xfId="0" applyFont="1" applyFill="1" applyBorder="1"/>
    <xf numFmtId="0" fontId="6" fillId="0" borderId="0" xfId="0" applyFont="1" applyFill="1" applyBorder="1" applyAlignment="1">
      <alignment horizontal="center"/>
    </xf>
    <xf numFmtId="167" fontId="6" fillId="0" borderId="0" xfId="0" applyNumberFormat="1" applyFont="1" applyFill="1" applyBorder="1" applyAlignment="1">
      <alignment horizontal="center"/>
    </xf>
    <xf numFmtId="0" fontId="7" fillId="0" borderId="0" xfId="0" applyFont="1" applyFill="1" applyBorder="1" applyAlignment="1">
      <alignment horizontal="center"/>
    </xf>
    <xf numFmtId="0" fontId="8" fillId="0" borderId="0" xfId="0" applyFont="1" applyFill="1" applyBorder="1"/>
    <xf numFmtId="0" fontId="2" fillId="0" borderId="0" xfId="0" applyFont="1" applyFill="1" applyBorder="1"/>
    <xf numFmtId="0" fontId="9" fillId="0" borderId="0" xfId="0" applyFont="1" applyFill="1" applyBorder="1"/>
    <xf numFmtId="0" fontId="2" fillId="0" borderId="0" xfId="0" applyFont="1" applyFill="1" applyBorder="1" applyAlignment="1">
      <alignment horizontal="left" vertical="center"/>
    </xf>
    <xf numFmtId="164" fontId="2"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2" fillId="0" borderId="0"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164" fontId="11" fillId="0" borderId="3" xfId="0" applyNumberFormat="1" applyFont="1" applyFill="1" applyBorder="1" applyAlignment="1">
      <alignment horizontal="center" vertical="center"/>
    </xf>
    <xf numFmtId="0" fontId="11" fillId="0" borderId="4" xfId="0" applyFont="1" applyFill="1" applyBorder="1" applyAlignment="1">
      <alignment horizontal="center" vertical="center"/>
    </xf>
    <xf numFmtId="0" fontId="2" fillId="0" borderId="5" xfId="0" applyNumberFormat="1" applyFont="1" applyFill="1" applyBorder="1" applyAlignment="1">
      <alignment horizontal="left" vertical="center"/>
    </xf>
    <xf numFmtId="0" fontId="2" fillId="0" borderId="6" xfId="0" applyNumberFormat="1" applyFont="1" applyFill="1" applyBorder="1" applyAlignment="1">
      <alignment horizontal="left" vertical="center"/>
    </xf>
    <xf numFmtId="0" fontId="2" fillId="0" borderId="6"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8" xfId="0" applyFont="1" applyFill="1" applyBorder="1" applyAlignment="1">
      <alignment horizontal="left" vertical="center"/>
    </xf>
    <xf numFmtId="0" fontId="2" fillId="0" borderId="9" xfId="0" applyFont="1" applyFill="1" applyBorder="1" applyAlignment="1">
      <alignment horizontal="left" vertical="center"/>
    </xf>
    <xf numFmtId="164" fontId="2" fillId="0" borderId="3" xfId="0" applyNumberFormat="1" applyFont="1" applyFill="1" applyBorder="1" applyAlignment="1">
      <alignment horizontal="left" vertical="center"/>
    </xf>
    <xf numFmtId="0" fontId="2" fillId="0" borderId="10" xfId="0" applyFont="1" applyFill="1" applyBorder="1" applyAlignment="1">
      <alignment horizontal="center" vertical="center"/>
    </xf>
    <xf numFmtId="0" fontId="2" fillId="0" borderId="8" xfId="0" applyFont="1" applyFill="1" applyBorder="1" applyAlignment="1">
      <alignment horizontal="left" vertical="center"/>
    </xf>
    <xf numFmtId="164" fontId="2" fillId="0" borderId="9" xfId="0" applyNumberFormat="1" applyFont="1" applyFill="1" applyBorder="1" applyAlignment="1">
      <alignment horizontal="left" vertical="center"/>
    </xf>
    <xf numFmtId="168" fontId="2" fillId="0" borderId="9" xfId="4" applyNumberFormat="1" applyFont="1" applyFill="1" applyBorder="1" applyAlignment="1">
      <alignment horizontal="left" vertical="center"/>
    </xf>
    <xf numFmtId="169" fontId="2" fillId="0" borderId="10" xfId="0" applyNumberFormat="1" applyFont="1" applyFill="1" applyBorder="1" applyAlignment="1">
      <alignment horizontal="center" vertical="center"/>
    </xf>
    <xf numFmtId="164" fontId="2" fillId="0" borderId="6" xfId="0" applyNumberFormat="1" applyFont="1" applyFill="1" applyBorder="1" applyAlignment="1">
      <alignment horizontal="left" vertical="center"/>
    </xf>
    <xf numFmtId="0" fontId="2" fillId="0" borderId="6" xfId="0" applyFont="1" applyFill="1" applyBorder="1" applyAlignment="1">
      <alignment horizontal="left" vertical="center"/>
    </xf>
    <xf numFmtId="169" fontId="2" fillId="0" borderId="7" xfId="0" applyNumberFormat="1" applyFont="1" applyFill="1" applyBorder="1" applyAlignment="1">
      <alignment horizontal="center" vertical="center"/>
    </xf>
    <xf numFmtId="0" fontId="11" fillId="0" borderId="9" xfId="0" applyFont="1" applyFill="1" applyBorder="1" applyAlignment="1">
      <alignment horizontal="left" vertical="center"/>
    </xf>
    <xf numFmtId="0" fontId="2" fillId="0" borderId="9" xfId="0" applyFont="1" applyFill="1" applyBorder="1" applyAlignment="1">
      <alignment vertical="center"/>
    </xf>
    <xf numFmtId="164" fontId="11" fillId="0" borderId="3" xfId="0" applyNumberFormat="1" applyFont="1" applyFill="1" applyBorder="1" applyAlignment="1">
      <alignment horizontal="left" vertical="center"/>
    </xf>
    <xf numFmtId="169" fontId="11" fillId="0" borderId="10" xfId="0" applyNumberFormat="1" applyFont="1" applyFill="1" applyBorder="1" applyAlignment="1">
      <alignment horizontal="center" vertical="center"/>
    </xf>
    <xf numFmtId="42" fontId="2" fillId="0" borderId="10" xfId="0" applyNumberFormat="1" applyFont="1" applyFill="1" applyBorder="1" applyAlignment="1">
      <alignment horizontal="center" vertical="center"/>
    </xf>
    <xf numFmtId="0" fontId="2" fillId="0" borderId="8" xfId="0" applyFont="1" applyFill="1" applyBorder="1" applyAlignment="1">
      <alignment vertical="center"/>
    </xf>
    <xf numFmtId="164" fontId="11" fillId="0" borderId="9" xfId="0" applyNumberFormat="1" applyFont="1" applyFill="1" applyBorder="1" applyAlignment="1">
      <alignment horizontal="left" vertical="center"/>
    </xf>
    <xf numFmtId="0" fontId="11" fillId="0" borderId="1" xfId="0" applyFont="1" applyFill="1" applyBorder="1" applyAlignment="1">
      <alignment horizontal="left" vertical="center"/>
    </xf>
    <xf numFmtId="0" fontId="2" fillId="0" borderId="11" xfId="0" applyFont="1" applyFill="1" applyBorder="1" applyAlignment="1">
      <alignment horizontal="left" vertical="center"/>
    </xf>
    <xf numFmtId="0" fontId="2" fillId="0" borderId="11" xfId="0" applyFont="1" applyFill="1" applyBorder="1" applyAlignment="1">
      <alignment vertical="center"/>
    </xf>
    <xf numFmtId="168" fontId="11" fillId="0" borderId="1" xfId="4" applyNumberFormat="1" applyFont="1" applyFill="1" applyBorder="1" applyAlignment="1">
      <alignment horizontal="left" vertical="center"/>
    </xf>
    <xf numFmtId="169" fontId="11" fillId="0" borderId="1" xfId="0" applyNumberFormat="1" applyFont="1" applyFill="1" applyBorder="1" applyAlignment="1">
      <alignment horizontal="center" vertical="center"/>
    </xf>
    <xf numFmtId="41" fontId="2" fillId="0" borderId="0" xfId="0" applyNumberFormat="1" applyFont="1" applyFill="1" applyBorder="1"/>
    <xf numFmtId="0" fontId="2" fillId="0" borderId="0" xfId="0" applyFont="1" applyFill="1" applyBorder="1" applyAlignment="1">
      <alignment horizontal="right"/>
    </xf>
    <xf numFmtId="41" fontId="11" fillId="0" borderId="0" xfId="0" applyNumberFormat="1" applyFont="1" applyFill="1" applyBorder="1"/>
    <xf numFmtId="41" fontId="2" fillId="3" borderId="0" xfId="0" applyNumberFormat="1" applyFont="1" applyFill="1" applyBorder="1"/>
    <xf numFmtId="164" fontId="11" fillId="0" borderId="4" xfId="0" applyNumberFormat="1" applyFont="1" applyFill="1" applyBorder="1" applyAlignment="1">
      <alignment horizontal="center" vertical="center"/>
    </xf>
    <xf numFmtId="43" fontId="2" fillId="0" borderId="0" xfId="2" applyFont="1" applyFill="1" applyBorder="1" applyAlignment="1">
      <alignment horizontal="left" vertical="center"/>
    </xf>
    <xf numFmtId="43" fontId="2" fillId="0" borderId="2" xfId="2" applyFont="1" applyFill="1" applyBorder="1" applyAlignment="1">
      <alignment horizontal="left" vertical="center"/>
    </xf>
    <xf numFmtId="43" fontId="2" fillId="0" borderId="3" xfId="2" applyFont="1" applyFill="1" applyBorder="1" applyAlignment="1">
      <alignment horizontal="left" vertical="center"/>
    </xf>
    <xf numFmtId="43" fontId="11" fillId="0" borderId="12" xfId="2" applyFont="1" applyFill="1" applyBorder="1" applyAlignment="1">
      <alignment horizontal="center" vertical="center"/>
    </xf>
    <xf numFmtId="43" fontId="11" fillId="0" borderId="4" xfId="2" applyFont="1" applyFill="1" applyBorder="1" applyAlignment="1">
      <alignment horizontal="center" vertical="center"/>
    </xf>
    <xf numFmtId="43" fontId="11" fillId="0" borderId="8" xfId="2" applyFont="1" applyFill="1" applyBorder="1" applyAlignment="1">
      <alignment horizontal="left" vertical="center"/>
    </xf>
    <xf numFmtId="43" fontId="2" fillId="0" borderId="9" xfId="2" applyFont="1" applyFill="1" applyBorder="1" applyAlignment="1">
      <alignment horizontal="left" vertical="center"/>
    </xf>
    <xf numFmtId="43" fontId="11" fillId="0" borderId="0" xfId="2" applyFont="1" applyFill="1" applyBorder="1" applyAlignment="1">
      <alignment horizontal="center" vertical="center"/>
    </xf>
    <xf numFmtId="43" fontId="11" fillId="0" borderId="10" xfId="2" applyFont="1" applyFill="1" applyBorder="1" applyAlignment="1">
      <alignment horizontal="center" vertical="center"/>
    </xf>
    <xf numFmtId="43" fontId="2" fillId="0" borderId="8" xfId="2" applyFont="1" applyFill="1" applyBorder="1" applyAlignment="1">
      <alignment horizontal="left" vertical="center"/>
    </xf>
    <xf numFmtId="43" fontId="2" fillId="0" borderId="0" xfId="2" applyFont="1" applyFill="1" applyBorder="1" applyAlignment="1">
      <alignment horizontal="left" vertical="center" indent="1"/>
    </xf>
    <xf numFmtId="168" fontId="2" fillId="0" borderId="2" xfId="4" applyNumberFormat="1" applyFont="1" applyFill="1" applyBorder="1" applyAlignment="1">
      <alignment horizontal="left" vertical="center"/>
    </xf>
    <xf numFmtId="169" fontId="2" fillId="0" borderId="4" xfId="7" applyNumberFormat="1" applyFont="1" applyFill="1" applyBorder="1" applyAlignment="1">
      <alignment horizontal="center" vertical="center"/>
    </xf>
    <xf numFmtId="164" fontId="2" fillId="0" borderId="8" xfId="2" applyNumberFormat="1" applyFont="1" applyFill="1" applyBorder="1" applyAlignment="1">
      <alignment horizontal="left" vertical="center"/>
    </xf>
    <xf numFmtId="169" fontId="2" fillId="0" borderId="10" xfId="7" applyNumberFormat="1" applyFont="1" applyFill="1" applyBorder="1" applyAlignment="1">
      <alignment horizontal="center" vertical="center"/>
    </xf>
    <xf numFmtId="168" fontId="2" fillId="0" borderId="8" xfId="2" applyNumberFormat="1" applyFont="1" applyFill="1" applyBorder="1" applyAlignment="1">
      <alignment horizontal="left" vertical="center"/>
    </xf>
    <xf numFmtId="168" fontId="11" fillId="0" borderId="8" xfId="4" applyNumberFormat="1" applyFont="1" applyFill="1" applyBorder="1" applyAlignment="1">
      <alignment horizontal="left" vertical="center"/>
    </xf>
    <xf numFmtId="169" fontId="11" fillId="0" borderId="10" xfId="7" applyNumberFormat="1" applyFont="1" applyFill="1" applyBorder="1" applyAlignment="1">
      <alignment horizontal="center" vertical="center"/>
    </xf>
    <xf numFmtId="43" fontId="2" fillId="0" borderId="10" xfId="2" applyFont="1" applyFill="1" applyBorder="1" applyAlignment="1">
      <alignment horizontal="left" vertical="center"/>
    </xf>
    <xf numFmtId="43" fontId="2" fillId="0" borderId="5" xfId="2" applyFont="1" applyFill="1" applyBorder="1" applyAlignment="1">
      <alignment horizontal="left" vertical="center"/>
    </xf>
    <xf numFmtId="43" fontId="2" fillId="0" borderId="6" xfId="2" applyFont="1" applyFill="1" applyBorder="1" applyAlignment="1">
      <alignment horizontal="left" vertical="center"/>
    </xf>
    <xf numFmtId="43" fontId="2" fillId="0" borderId="13" xfId="2" applyFont="1" applyFill="1" applyBorder="1" applyAlignment="1">
      <alignment horizontal="left" vertical="center"/>
    </xf>
    <xf numFmtId="168" fontId="11" fillId="0" borderId="5" xfId="4" applyNumberFormat="1" applyFont="1" applyFill="1" applyBorder="1" applyAlignment="1">
      <alignment horizontal="left" vertical="center"/>
    </xf>
    <xf numFmtId="43" fontId="2" fillId="0" borderId="7" xfId="2" applyFont="1" applyFill="1" applyBorder="1" applyAlignment="1">
      <alignment horizontal="left" vertical="center"/>
    </xf>
    <xf numFmtId="164" fontId="2" fillId="0" borderId="0" xfId="0" applyNumberFormat="1" applyFont="1" applyFill="1" applyBorder="1"/>
    <xf numFmtId="43" fontId="12" fillId="0" borderId="0" xfId="2" applyFont="1" applyFill="1" applyBorder="1" applyAlignment="1">
      <alignment horizontal="left" vertical="center"/>
    </xf>
    <xf numFmtId="168" fontId="2" fillId="0" borderId="12" xfId="4" applyNumberFormat="1" applyFont="1" applyFill="1" applyBorder="1" applyAlignment="1">
      <alignment horizontal="left" vertical="center"/>
    </xf>
    <xf numFmtId="164" fontId="2" fillId="0" borderId="0" xfId="2" applyNumberFormat="1" applyFont="1" applyFill="1" applyBorder="1" applyAlignment="1">
      <alignment horizontal="left" vertical="center"/>
    </xf>
    <xf numFmtId="164" fontId="2" fillId="0" borderId="13" xfId="2" applyNumberFormat="1" applyFont="1" applyFill="1" applyBorder="1" applyAlignment="1">
      <alignment horizontal="left" vertical="center"/>
    </xf>
    <xf numFmtId="169" fontId="2" fillId="0" borderId="7" xfId="7" applyNumberFormat="1" applyFont="1" applyFill="1" applyBorder="1" applyAlignment="1">
      <alignment horizontal="center" vertical="center"/>
    </xf>
    <xf numFmtId="43" fontId="11" fillId="0" borderId="6" xfId="2" applyFont="1" applyFill="1" applyBorder="1" applyAlignment="1">
      <alignment horizontal="left" vertical="center"/>
    </xf>
    <xf numFmtId="168" fontId="11" fillId="0" borderId="13" xfId="4" applyNumberFormat="1" applyFont="1" applyFill="1" applyBorder="1" applyAlignment="1">
      <alignment horizontal="left" vertical="center"/>
    </xf>
    <xf numFmtId="169" fontId="11" fillId="0" borderId="7" xfId="7" applyNumberFormat="1" applyFont="1" applyFill="1" applyBorder="1" applyAlignment="1">
      <alignment horizontal="center" vertical="center"/>
    </xf>
    <xf numFmtId="43" fontId="2" fillId="0" borderId="0" xfId="2" applyFont="1" applyFill="1" applyBorder="1"/>
    <xf numFmtId="0" fontId="2" fillId="0" borderId="2" xfId="0" applyFont="1" applyFill="1" applyBorder="1" applyAlignment="1">
      <alignment vertical="center"/>
    </xf>
    <xf numFmtId="0" fontId="2" fillId="0" borderId="12" xfId="0" applyFont="1" applyFill="1" applyBorder="1" applyAlignment="1">
      <alignment horizontal="left" vertical="center"/>
    </xf>
    <xf numFmtId="0" fontId="11" fillId="0" borderId="5" xfId="0" applyNumberFormat="1" applyFont="1" applyFill="1" applyBorder="1" applyAlignment="1">
      <alignment horizontal="left" vertical="center"/>
    </xf>
    <xf numFmtId="0" fontId="2" fillId="0" borderId="13" xfId="0" applyNumberFormat="1" applyFont="1" applyFill="1" applyBorder="1" applyAlignment="1">
      <alignment horizontal="left" vertical="center"/>
    </xf>
    <xf numFmtId="0" fontId="11" fillId="0" borderId="2" xfId="0" applyFont="1" applyFill="1" applyBorder="1" applyAlignment="1">
      <alignment horizontal="left" vertical="center"/>
    </xf>
    <xf numFmtId="164" fontId="2" fillId="0" borderId="4" xfId="0" applyNumberFormat="1" applyFont="1" applyFill="1" applyBorder="1" applyAlignment="1">
      <alignment horizontal="left" vertical="center"/>
    </xf>
    <xf numFmtId="169" fontId="2" fillId="0" borderId="9" xfId="0" applyNumberFormat="1" applyFont="1" applyFill="1" applyBorder="1" applyAlignment="1">
      <alignment horizontal="center" vertical="center"/>
    </xf>
    <xf numFmtId="168" fontId="2" fillId="0" borderId="10" xfId="4" applyNumberFormat="1" applyFont="1" applyFill="1" applyBorder="1" applyAlignment="1">
      <alignment horizontal="left" vertical="center"/>
    </xf>
    <xf numFmtId="164" fontId="2" fillId="0" borderId="10" xfId="0" applyNumberFormat="1" applyFont="1" applyFill="1" applyBorder="1" applyAlignment="1">
      <alignment horizontal="left" vertical="center"/>
    </xf>
    <xf numFmtId="0" fontId="2" fillId="0" borderId="13" xfId="0" applyFont="1" applyFill="1" applyBorder="1" applyAlignment="1">
      <alignment horizontal="left" vertical="center"/>
    </xf>
    <xf numFmtId="0" fontId="11" fillId="0" borderId="0" xfId="0" applyFont="1" applyFill="1" applyBorder="1" applyAlignment="1">
      <alignment horizontal="left" vertical="center"/>
    </xf>
    <xf numFmtId="164" fontId="11" fillId="0" borderId="4" xfId="0" applyNumberFormat="1" applyFont="1" applyFill="1" applyBorder="1" applyAlignment="1">
      <alignment horizontal="left" vertical="center"/>
    </xf>
    <xf numFmtId="169" fontId="11" fillId="0" borderId="3" xfId="0" applyNumberFormat="1" applyFont="1" applyFill="1" applyBorder="1" applyAlignment="1">
      <alignment horizontal="center" vertical="center"/>
    </xf>
    <xf numFmtId="164" fontId="11" fillId="0" borderId="10" xfId="0" applyNumberFormat="1" applyFont="1" applyFill="1" applyBorder="1" applyAlignment="1">
      <alignment horizontal="left" vertical="center"/>
    </xf>
    <xf numFmtId="169" fontId="11" fillId="0" borderId="9" xfId="0" applyNumberFormat="1" applyFont="1" applyFill="1" applyBorder="1" applyAlignment="1">
      <alignment horizontal="center"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6" xfId="0" applyFont="1" applyFill="1" applyBorder="1" applyAlignment="1">
      <alignment horizontal="left" vertical="center"/>
    </xf>
    <xf numFmtId="0" fontId="2" fillId="0" borderId="0" xfId="0" applyFont="1" applyFill="1" applyBorder="1" applyAlignment="1">
      <alignment vertical="center"/>
    </xf>
    <xf numFmtId="0" fontId="13" fillId="0" borderId="13" xfId="0" applyFont="1" applyFill="1" applyBorder="1" applyAlignment="1">
      <alignment horizontal="left" vertical="center"/>
    </xf>
    <xf numFmtId="164" fontId="2" fillId="0" borderId="7" xfId="0" applyNumberFormat="1" applyFont="1" applyFill="1" applyBorder="1" applyAlignment="1">
      <alignment horizontal="left" vertical="center"/>
    </xf>
    <xf numFmtId="169" fontId="2" fillId="0" borderId="6" xfId="0" applyNumberFormat="1" applyFont="1" applyFill="1" applyBorder="1" applyAlignment="1">
      <alignment horizontal="center" vertical="center"/>
    </xf>
    <xf numFmtId="0" fontId="11" fillId="0" borderId="5" xfId="0" applyFont="1" applyFill="1" applyBorder="1" applyAlignment="1">
      <alignment horizontal="left" vertical="center"/>
    </xf>
    <xf numFmtId="0" fontId="11" fillId="0" borderId="14" xfId="0" applyFont="1" applyFill="1" applyBorder="1" applyAlignment="1">
      <alignment horizontal="left" vertical="center"/>
    </xf>
    <xf numFmtId="0" fontId="2" fillId="0" borderId="15" xfId="0" applyFont="1" applyFill="1" applyBorder="1" applyAlignment="1">
      <alignment horizontal="left" vertical="center"/>
    </xf>
    <xf numFmtId="169" fontId="11" fillId="0" borderId="1" xfId="7" applyNumberFormat="1" applyFont="1" applyFill="1" applyBorder="1" applyAlignment="1">
      <alignment horizontal="center" vertical="center"/>
    </xf>
    <xf numFmtId="0" fontId="4" fillId="0" borderId="2" xfId="0" applyFont="1" applyFill="1" applyBorder="1" applyAlignment="1">
      <alignment horizontal="left" vertical="center"/>
    </xf>
    <xf numFmtId="0" fontId="4" fillId="0" borderId="12" xfId="0" applyFont="1" applyFill="1" applyBorder="1" applyAlignment="1">
      <alignment horizontal="left" vertical="center"/>
    </xf>
    <xf numFmtId="0" fontId="4" fillId="0" borderId="3" xfId="0" applyFont="1" applyFill="1" applyBorder="1" applyAlignment="1">
      <alignment horizontal="left" vertical="center"/>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2" xfId="0" applyFont="1" applyFill="1" applyBorder="1" applyAlignment="1">
      <alignment horizontal="center" vertical="center"/>
    </xf>
    <xf numFmtId="0" fontId="4" fillId="0" borderId="5" xfId="0" applyFont="1" applyFill="1" applyBorder="1" applyAlignment="1">
      <alignment horizontal="left" vertical="center"/>
    </xf>
    <xf numFmtId="0" fontId="4" fillId="0" borderId="13" xfId="0" applyFont="1" applyFill="1" applyBorder="1" applyAlignment="1">
      <alignment horizontal="left" vertical="center"/>
    </xf>
    <xf numFmtId="0" fontId="4" fillId="0" borderId="6" xfId="0" applyFont="1" applyFill="1" applyBorder="1" applyAlignment="1">
      <alignment horizontal="left"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3" xfId="0" applyFont="1" applyFill="1" applyBorder="1" applyAlignment="1">
      <alignment horizontal="center" vertical="center" wrapText="1"/>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14" fillId="0" borderId="8" xfId="0" applyFont="1" applyFill="1" applyBorder="1" applyAlignment="1">
      <alignment horizontal="left" vertical="center"/>
    </xf>
    <xf numFmtId="42" fontId="4" fillId="0" borderId="0" xfId="0" applyNumberFormat="1" applyFont="1" applyFill="1" applyBorder="1" applyAlignment="1">
      <alignment horizontal="left" vertical="center"/>
    </xf>
    <xf numFmtId="42" fontId="4" fillId="0" borderId="9" xfId="0" applyNumberFormat="1" applyFont="1" applyFill="1" applyBorder="1" applyAlignment="1">
      <alignment horizontal="left" vertical="center"/>
    </xf>
    <xf numFmtId="42" fontId="4" fillId="0" borderId="10" xfId="0" applyNumberFormat="1" applyFont="1" applyFill="1" applyBorder="1" applyAlignment="1">
      <alignment horizontal="left" vertical="center"/>
    </xf>
    <xf numFmtId="164" fontId="4" fillId="0" borderId="0" xfId="2" applyNumberFormat="1" applyFont="1" applyFill="1" applyBorder="1" applyAlignment="1">
      <alignment horizontal="left" vertical="center"/>
    </xf>
    <xf numFmtId="164" fontId="4" fillId="0" borderId="9" xfId="2" applyNumberFormat="1" applyFont="1" applyFill="1" applyBorder="1" applyAlignment="1">
      <alignment horizontal="left" vertical="center"/>
    </xf>
    <xf numFmtId="164" fontId="4" fillId="0" borderId="10" xfId="2" applyNumberFormat="1" applyFont="1" applyFill="1" applyBorder="1" applyAlignment="1">
      <alignment horizontal="left" vertical="center"/>
    </xf>
    <xf numFmtId="164" fontId="4" fillId="0" borderId="13" xfId="2" applyNumberFormat="1" applyFont="1" applyFill="1" applyBorder="1" applyAlignment="1">
      <alignment horizontal="left" vertical="center"/>
    </xf>
    <xf numFmtId="164" fontId="4" fillId="0" borderId="6" xfId="2" applyNumberFormat="1" applyFont="1" applyFill="1" applyBorder="1" applyAlignment="1">
      <alignment horizontal="left" vertical="center"/>
    </xf>
    <xf numFmtId="0" fontId="14" fillId="0" borderId="9" xfId="0" applyFont="1" applyFill="1" applyBorder="1" applyAlignment="1">
      <alignment horizontal="left" vertical="center"/>
    </xf>
    <xf numFmtId="164" fontId="4" fillId="0" borderId="12" xfId="2" applyNumberFormat="1" applyFont="1" applyFill="1" applyBorder="1" applyAlignment="1">
      <alignment horizontal="left" vertical="center"/>
    </xf>
    <xf numFmtId="164" fontId="4" fillId="0" borderId="4" xfId="2" applyNumberFormat="1" applyFont="1" applyFill="1" applyBorder="1" applyAlignment="1">
      <alignment horizontal="left" vertical="center"/>
    </xf>
    <xf numFmtId="164" fontId="4" fillId="0" borderId="3" xfId="2" applyNumberFormat="1" applyFont="1" applyFill="1" applyBorder="1" applyAlignment="1">
      <alignment horizontal="left" vertical="center"/>
    </xf>
    <xf numFmtId="0" fontId="14" fillId="0" borderId="3" xfId="0" applyFont="1" applyFill="1" applyBorder="1" applyAlignment="1">
      <alignment horizontal="left" vertical="center"/>
    </xf>
    <xf numFmtId="43" fontId="4" fillId="0" borderId="0" xfId="2" applyFont="1" applyFill="1" applyBorder="1" applyAlignment="1">
      <alignment horizontal="left" vertical="center"/>
    </xf>
    <xf numFmtId="0" fontId="1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14" fillId="0" borderId="11" xfId="0" applyFont="1" applyFill="1" applyBorder="1" applyAlignment="1">
      <alignment horizontal="left" vertical="center"/>
    </xf>
    <xf numFmtId="42" fontId="14" fillId="0" borderId="1" xfId="0" applyNumberFormat="1" applyFont="1" applyFill="1" applyBorder="1" applyAlignment="1">
      <alignment horizontal="left" vertical="center"/>
    </xf>
    <xf numFmtId="42" fontId="14" fillId="0" borderId="11" xfId="0" applyNumberFormat="1" applyFont="1" applyFill="1" applyBorder="1" applyAlignment="1">
      <alignment horizontal="left" vertical="center"/>
    </xf>
    <xf numFmtId="42" fontId="14" fillId="0" borderId="15" xfId="0" applyNumberFormat="1" applyFont="1" applyFill="1" applyBorder="1" applyAlignment="1">
      <alignment horizontal="left" vertical="center"/>
    </xf>
    <xf numFmtId="0" fontId="4" fillId="0" borderId="0" xfId="0" applyFont="1" applyFill="1" applyBorder="1"/>
    <xf numFmtId="0" fontId="3" fillId="0" borderId="0" xfId="0" applyFont="1" applyFill="1" applyBorder="1"/>
    <xf numFmtId="0" fontId="3" fillId="0" borderId="2" xfId="0" applyFont="1" applyFill="1" applyBorder="1" applyAlignment="1">
      <alignment vertical="center"/>
    </xf>
    <xf numFmtId="0" fontId="8" fillId="0" borderId="12" xfId="0" applyFont="1" applyFill="1" applyBorder="1" applyAlignment="1">
      <alignment vertical="center"/>
    </xf>
    <xf numFmtId="0" fontId="3" fillId="0" borderId="12" xfId="0" applyFont="1" applyFill="1" applyBorder="1" applyAlignment="1">
      <alignment vertical="center"/>
    </xf>
    <xf numFmtId="0" fontId="8" fillId="0" borderId="14"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4" xfId="0" applyFont="1" applyFill="1" applyBorder="1" applyAlignment="1">
      <alignment vertical="center"/>
    </xf>
    <xf numFmtId="0" fontId="8" fillId="0" borderId="2" xfId="0" applyFont="1" applyFill="1" applyBorder="1" applyAlignment="1">
      <alignment vertical="center"/>
    </xf>
    <xf numFmtId="0" fontId="3" fillId="0" borderId="3" xfId="0" applyFont="1" applyFill="1" applyBorder="1" applyAlignment="1">
      <alignment vertical="center"/>
    </xf>
    <xf numFmtId="0" fontId="3" fillId="0" borderId="8" xfId="0" applyFont="1" applyFill="1" applyBorder="1" applyAlignment="1">
      <alignment vertical="center"/>
    </xf>
    <xf numFmtId="0" fontId="8" fillId="0" borderId="0" xfId="0" applyFont="1" applyFill="1" applyBorder="1" applyAlignment="1">
      <alignment vertical="center"/>
    </xf>
    <xf numFmtId="0" fontId="3" fillId="0" borderId="0" xfId="0" applyFont="1" applyFill="1" applyBorder="1" applyAlignment="1">
      <alignment vertical="center"/>
    </xf>
    <xf numFmtId="0" fontId="8" fillId="0" borderId="10" xfId="0" applyFont="1" applyFill="1" applyBorder="1" applyAlignment="1">
      <alignment horizontal="center" vertical="center"/>
    </xf>
    <xf numFmtId="0" fontId="8" fillId="0" borderId="8" xfId="0" applyFont="1" applyFill="1" applyBorder="1" applyAlignment="1">
      <alignment vertical="center"/>
    </xf>
    <xf numFmtId="0" fontId="3" fillId="0" borderId="9" xfId="0" applyFont="1" applyFill="1" applyBorder="1" applyAlignment="1">
      <alignment vertical="center"/>
    </xf>
    <xf numFmtId="0" fontId="8" fillId="0" borderId="5" xfId="0" applyFont="1" applyFill="1" applyBorder="1" applyAlignment="1">
      <alignment vertical="center"/>
    </xf>
    <xf numFmtId="0" fontId="8" fillId="0" borderId="13" xfId="0" applyFont="1" applyFill="1" applyBorder="1" applyAlignment="1">
      <alignment vertical="center"/>
    </xf>
    <xf numFmtId="0" fontId="3" fillId="0" borderId="13" xfId="0" applyFont="1" applyFill="1" applyBorder="1" applyAlignment="1">
      <alignment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9" fontId="3" fillId="0" borderId="2" xfId="0" applyNumberFormat="1" applyFont="1" applyFill="1" applyBorder="1" applyAlignment="1">
      <alignment horizontal="center" vertical="center"/>
    </xf>
    <xf numFmtId="9" fontId="3" fillId="0" borderId="12" xfId="0" applyNumberFormat="1" applyFont="1" applyFill="1" applyBorder="1" applyAlignment="1">
      <alignment horizontal="center" vertical="center"/>
    </xf>
    <xf numFmtId="9"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9" fontId="3" fillId="0" borderId="8"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0" fontId="3" fillId="0" borderId="9" xfId="0" applyFont="1" applyFill="1" applyBorder="1" applyAlignment="1">
      <alignment vertical="center" wrapText="1"/>
    </xf>
    <xf numFmtId="0" fontId="3" fillId="0" borderId="5" xfId="0" applyFont="1" applyFill="1" applyBorder="1" applyAlignment="1">
      <alignment vertical="center"/>
    </xf>
    <xf numFmtId="9" fontId="3" fillId="0" borderId="5" xfId="0" applyNumberFormat="1" applyFont="1" applyFill="1" applyBorder="1" applyAlignment="1">
      <alignment horizontal="center" vertical="center"/>
    </xf>
    <xf numFmtId="9" fontId="3" fillId="0" borderId="13" xfId="0" applyNumberFormat="1" applyFont="1" applyFill="1" applyBorder="1" applyAlignment="1">
      <alignment horizontal="center" vertical="center"/>
    </xf>
    <xf numFmtId="9" fontId="3" fillId="0" borderId="6" xfId="0" applyNumberFormat="1" applyFont="1" applyFill="1" applyBorder="1" applyAlignment="1">
      <alignment horizontal="center" vertical="center"/>
    </xf>
    <xf numFmtId="0" fontId="3" fillId="0" borderId="6" xfId="0" applyFont="1" applyFill="1" applyBorder="1" applyAlignment="1">
      <alignment vertical="center" wrapText="1"/>
    </xf>
    <xf numFmtId="0" fontId="3" fillId="0" borderId="3" xfId="0" applyFont="1" applyFill="1" applyBorder="1" applyAlignment="1">
      <alignment vertical="center" wrapText="1"/>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8" fillId="0" borderId="15" xfId="0" applyFont="1" applyFill="1" applyBorder="1" applyAlignment="1">
      <alignment vertical="center"/>
    </xf>
    <xf numFmtId="0" fontId="3" fillId="0" borderId="15" xfId="0" applyFont="1" applyFill="1" applyBorder="1" applyAlignment="1">
      <alignment vertical="center"/>
    </xf>
    <xf numFmtId="9" fontId="3" fillId="0" borderId="14" xfId="0" applyNumberFormat="1" applyFont="1" applyFill="1" applyBorder="1" applyAlignment="1">
      <alignment horizontal="center" vertical="center"/>
    </xf>
    <xf numFmtId="9" fontId="3" fillId="0" borderId="15" xfId="0" applyNumberFormat="1" applyFont="1" applyFill="1" applyBorder="1" applyAlignment="1">
      <alignment horizontal="center" vertical="center"/>
    </xf>
    <xf numFmtId="9" fontId="3" fillId="0" borderId="11" xfId="0" applyNumberFormat="1" applyFont="1" applyFill="1" applyBorder="1" applyAlignment="1">
      <alignment horizontal="center" vertical="center"/>
    </xf>
    <xf numFmtId="0" fontId="3" fillId="0" borderId="11" xfId="0" applyFont="1" applyFill="1" applyBorder="1" applyAlignment="1">
      <alignment vertical="center" wrapText="1"/>
    </xf>
    <xf numFmtId="170" fontId="8" fillId="0" borderId="1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xf numFmtId="0" fontId="3" fillId="0" borderId="6" xfId="0" applyFont="1" applyFill="1" applyBorder="1" applyAlignment="1">
      <alignment vertical="center"/>
    </xf>
    <xf numFmtId="0" fontId="8" fillId="0" borderId="13" xfId="0" applyFont="1" applyFill="1" applyBorder="1" applyAlignment="1">
      <alignment horizontal="center" vertical="center"/>
    </xf>
    <xf numFmtId="0" fontId="8" fillId="0" borderId="5" xfId="0" applyFont="1" applyFill="1" applyBorder="1" applyAlignment="1">
      <alignment horizontal="center" vertical="center"/>
    </xf>
    <xf numFmtId="42" fontId="3" fillId="0" borderId="9" xfId="0" applyNumberFormat="1" applyFont="1" applyFill="1" applyBorder="1" applyAlignment="1">
      <alignment vertical="center"/>
    </xf>
    <xf numFmtId="0" fontId="3" fillId="0" borderId="10" xfId="0" applyFont="1" applyFill="1" applyBorder="1" applyAlignment="1">
      <alignment vertical="center"/>
    </xf>
    <xf numFmtId="42" fontId="3" fillId="0" borderId="8" xfId="0" applyNumberFormat="1" applyFont="1" applyFill="1" applyBorder="1" applyAlignment="1">
      <alignment vertical="center"/>
    </xf>
    <xf numFmtId="42" fontId="3" fillId="0" borderId="0" xfId="0" applyNumberFormat="1" applyFont="1" applyFill="1" applyBorder="1" applyAlignment="1">
      <alignment vertical="center"/>
    </xf>
    <xf numFmtId="42" fontId="3" fillId="0" borderId="10" xfId="0" applyNumberFormat="1" applyFont="1" applyFill="1" applyBorder="1" applyAlignment="1">
      <alignment vertical="center"/>
    </xf>
    <xf numFmtId="37" fontId="3" fillId="0" borderId="9" xfId="0" applyNumberFormat="1" applyFont="1" applyFill="1" applyBorder="1" applyAlignment="1">
      <alignment vertical="center"/>
    </xf>
    <xf numFmtId="171" fontId="3" fillId="0" borderId="8" xfId="0" applyNumberFormat="1" applyFont="1" applyFill="1" applyBorder="1" applyAlignment="1">
      <alignment vertical="center"/>
    </xf>
    <xf numFmtId="171" fontId="3" fillId="0" borderId="0" xfId="0" applyNumberFormat="1" applyFont="1" applyFill="1" applyBorder="1" applyAlignment="1">
      <alignment vertical="center"/>
    </xf>
    <xf numFmtId="171" fontId="3" fillId="0" borderId="9" xfId="0" applyNumberFormat="1" applyFont="1" applyFill="1" applyBorder="1" applyAlignment="1">
      <alignment vertical="center"/>
    </xf>
    <xf numFmtId="171" fontId="3" fillId="0" borderId="10" xfId="0" applyNumberFormat="1" applyFont="1" applyFill="1" applyBorder="1" applyAlignment="1">
      <alignment vertical="center"/>
    </xf>
    <xf numFmtId="37" fontId="3" fillId="0" borderId="13" xfId="0" applyNumberFormat="1" applyFont="1" applyFill="1" applyBorder="1" applyAlignment="1">
      <alignment vertical="center"/>
    </xf>
    <xf numFmtId="171" fontId="3" fillId="0" borderId="13" xfId="0" applyNumberFormat="1" applyFont="1" applyFill="1" applyBorder="1" applyAlignment="1">
      <alignment vertical="center"/>
    </xf>
    <xf numFmtId="171" fontId="3" fillId="0" borderId="6" xfId="0" applyNumberFormat="1" applyFont="1" applyFill="1" applyBorder="1" applyAlignment="1">
      <alignment vertical="center"/>
    </xf>
    <xf numFmtId="171" fontId="3" fillId="0" borderId="7" xfId="0" applyNumberFormat="1" applyFont="1" applyFill="1" applyBorder="1" applyAlignment="1">
      <alignment vertical="center"/>
    </xf>
    <xf numFmtId="37" fontId="8" fillId="0" borderId="9" xfId="0" applyNumberFormat="1" applyFont="1" applyFill="1" applyBorder="1" applyAlignment="1">
      <alignment vertical="center"/>
    </xf>
    <xf numFmtId="171" fontId="3" fillId="0" borderId="12" xfId="0" applyNumberFormat="1" applyFont="1" applyFill="1" applyBorder="1" applyAlignment="1">
      <alignment vertical="center"/>
    </xf>
    <xf numFmtId="171" fontId="3" fillId="0" borderId="3" xfId="0" applyNumberFormat="1" applyFont="1" applyFill="1" applyBorder="1" applyAlignment="1">
      <alignment vertical="center"/>
    </xf>
    <xf numFmtId="171" fontId="8" fillId="0" borderId="3" xfId="0" applyNumberFormat="1" applyFont="1" applyFill="1" applyBorder="1" applyAlignment="1">
      <alignment vertical="center"/>
    </xf>
    <xf numFmtId="0" fontId="15" fillId="0" borderId="0" xfId="0" applyFont="1" applyFill="1" applyBorder="1" applyAlignment="1">
      <alignment vertical="center"/>
    </xf>
    <xf numFmtId="0" fontId="15" fillId="0" borderId="13" xfId="0" applyFont="1" applyFill="1" applyBorder="1" applyAlignment="1">
      <alignment vertical="center"/>
    </xf>
    <xf numFmtId="171" fontId="8" fillId="0" borderId="4" xfId="0" applyNumberFormat="1" applyFont="1" applyFill="1" applyBorder="1" applyAlignment="1">
      <alignment vertical="center"/>
    </xf>
    <xf numFmtId="37" fontId="16" fillId="0" borderId="9" xfId="0" applyNumberFormat="1" applyFont="1" applyFill="1" applyBorder="1" applyAlignment="1">
      <alignment vertical="center"/>
    </xf>
    <xf numFmtId="164" fontId="16" fillId="0" borderId="9" xfId="0" applyNumberFormat="1" applyFont="1" applyFill="1" applyBorder="1" applyAlignment="1">
      <alignment vertical="center"/>
    </xf>
    <xf numFmtId="164" fontId="3" fillId="0" borderId="8" xfId="0" applyNumberFormat="1" applyFont="1" applyFill="1" applyBorder="1" applyAlignment="1">
      <alignment vertical="center"/>
    </xf>
    <xf numFmtId="164" fontId="3" fillId="0" borderId="0" xfId="0" applyNumberFormat="1" applyFont="1" applyFill="1" applyBorder="1" applyAlignment="1">
      <alignment vertical="center"/>
    </xf>
    <xf numFmtId="164" fontId="3" fillId="0" borderId="9" xfId="0" applyNumberFormat="1" applyFont="1" applyFill="1" applyBorder="1" applyAlignment="1">
      <alignment vertical="center"/>
    </xf>
    <xf numFmtId="164" fontId="3" fillId="0" borderId="10" xfId="0" applyNumberFormat="1" applyFont="1" applyFill="1" applyBorder="1" applyAlignment="1">
      <alignment vertical="center"/>
    </xf>
    <xf numFmtId="164" fontId="16" fillId="0" borderId="0" xfId="0" applyNumberFormat="1" applyFont="1" applyFill="1" applyBorder="1" applyAlignment="1">
      <alignment vertical="center"/>
    </xf>
    <xf numFmtId="164" fontId="16" fillId="0" borderId="13" xfId="0" applyNumberFormat="1" applyFont="1" applyFill="1" applyBorder="1" applyAlignment="1">
      <alignment vertical="center"/>
    </xf>
    <xf numFmtId="164" fontId="3" fillId="0" borderId="13" xfId="0" applyNumberFormat="1" applyFont="1" applyFill="1" applyBorder="1" applyAlignment="1">
      <alignment vertical="center"/>
    </xf>
    <xf numFmtId="164" fontId="17" fillId="0" borderId="0" xfId="0" applyNumberFormat="1" applyFont="1" applyFill="1" applyBorder="1" applyAlignment="1">
      <alignment vertical="center"/>
    </xf>
    <xf numFmtId="164" fontId="3" fillId="0" borderId="12" xfId="0" applyNumberFormat="1" applyFont="1" applyFill="1" applyBorder="1" applyAlignment="1">
      <alignment vertical="center"/>
    </xf>
    <xf numFmtId="164" fontId="3" fillId="0" borderId="3" xfId="0" applyNumberFormat="1" applyFont="1" applyFill="1" applyBorder="1" applyAlignment="1">
      <alignment vertical="center"/>
    </xf>
    <xf numFmtId="164" fontId="8" fillId="0" borderId="4" xfId="0" applyNumberFormat="1" applyFont="1" applyFill="1" applyBorder="1" applyAlignment="1">
      <alignment vertical="center"/>
    </xf>
    <xf numFmtId="37" fontId="8" fillId="0" borderId="0" xfId="0" applyNumberFormat="1" applyFont="1" applyFill="1" applyBorder="1" applyAlignment="1">
      <alignment vertical="center"/>
    </xf>
    <xf numFmtId="171" fontId="8" fillId="0" borderId="10" xfId="0" applyNumberFormat="1" applyFont="1" applyFill="1" applyBorder="1" applyAlignment="1">
      <alignment vertical="center"/>
    </xf>
    <xf numFmtId="37" fontId="3" fillId="0" borderId="0" xfId="0" applyNumberFormat="1" applyFont="1" applyFill="1" applyBorder="1" applyAlignment="1">
      <alignment vertical="center"/>
    </xf>
    <xf numFmtId="171" fontId="3" fillId="0" borderId="5" xfId="0" applyNumberFormat="1" applyFont="1" applyFill="1" applyBorder="1" applyAlignment="1">
      <alignment vertical="center"/>
    </xf>
    <xf numFmtId="171" fontId="8" fillId="0" borderId="7" xfId="0" applyNumberFormat="1" applyFont="1" applyFill="1" applyBorder="1" applyAlignment="1">
      <alignment vertical="center"/>
    </xf>
    <xf numFmtId="0" fontId="8" fillId="0" borderId="14" xfId="0" applyFont="1" applyFill="1" applyBorder="1" applyAlignment="1">
      <alignment vertical="center"/>
    </xf>
    <xf numFmtId="0" fontId="3" fillId="0" borderId="11" xfId="0" applyFont="1" applyFill="1" applyBorder="1" applyAlignment="1">
      <alignment vertical="center"/>
    </xf>
    <xf numFmtId="42" fontId="8" fillId="0" borderId="15" xfId="0" applyNumberFormat="1" applyFont="1" applyFill="1" applyBorder="1" applyAlignment="1">
      <alignment vertical="center"/>
    </xf>
    <xf numFmtId="42" fontId="8" fillId="0" borderId="14" xfId="0" applyNumberFormat="1" applyFont="1" applyFill="1" applyBorder="1" applyAlignment="1">
      <alignment vertical="center"/>
    </xf>
    <xf numFmtId="42" fontId="8" fillId="0" borderId="11" xfId="0" applyNumberFormat="1" applyFont="1" applyFill="1" applyBorder="1" applyAlignment="1">
      <alignment vertical="center"/>
    </xf>
    <xf numFmtId="42" fontId="8" fillId="0" borderId="1" xfId="0" applyNumberFormat="1" applyFont="1" applyFill="1" applyBorder="1" applyAlignment="1">
      <alignment vertical="center"/>
    </xf>
    <xf numFmtId="169" fontId="3" fillId="0" borderId="0" xfId="7" applyNumberFormat="1" applyFont="1" applyFill="1" applyBorder="1"/>
    <xf numFmtId="164" fontId="4" fillId="0" borderId="0" xfId="2" applyNumberFormat="1" applyFont="1" applyFill="1" applyBorder="1"/>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164" fontId="18" fillId="0" borderId="4" xfId="2" applyNumberFormat="1" applyFont="1" applyFill="1" applyBorder="1" applyAlignment="1">
      <alignment horizontal="left" vertical="center"/>
    </xf>
    <xf numFmtId="164" fontId="19" fillId="0" borderId="1" xfId="2" applyNumberFormat="1" applyFont="1" applyFill="1" applyBorder="1" applyAlignment="1">
      <alignment horizontal="left" vertical="center"/>
    </xf>
    <xf numFmtId="0" fontId="18" fillId="0" borderId="5" xfId="0" applyFont="1" applyFill="1" applyBorder="1" applyAlignment="1">
      <alignment horizontal="left" vertical="center"/>
    </xf>
    <xf numFmtId="0" fontId="19" fillId="0" borderId="6" xfId="0" applyFont="1" applyFill="1" applyBorder="1" applyAlignment="1">
      <alignment horizontal="left" vertical="center"/>
    </xf>
    <xf numFmtId="164" fontId="18" fillId="0" borderId="7" xfId="2" applyNumberFormat="1" applyFont="1" applyFill="1" applyBorder="1" applyAlignment="1">
      <alignment horizontal="center" vertical="center" wrapText="1"/>
    </xf>
    <xf numFmtId="164" fontId="18" fillId="0" borderId="1" xfId="2" applyNumberFormat="1" applyFont="1" applyFill="1" applyBorder="1" applyAlignment="1">
      <alignment horizontal="center" vertical="center" wrapText="1"/>
    </xf>
    <xf numFmtId="0" fontId="18" fillId="0" borderId="8" xfId="0" applyFont="1" applyFill="1" applyBorder="1" applyAlignment="1">
      <alignment horizontal="left" vertical="center"/>
    </xf>
    <xf numFmtId="0" fontId="19" fillId="0" borderId="9" xfId="0" applyFont="1" applyFill="1" applyBorder="1" applyAlignment="1">
      <alignment horizontal="left" vertical="center"/>
    </xf>
    <xf numFmtId="164" fontId="19" fillId="0" borderId="9" xfId="2" applyNumberFormat="1" applyFont="1" applyFill="1" applyBorder="1" applyAlignment="1">
      <alignment horizontal="left" vertical="center"/>
    </xf>
    <xf numFmtId="164" fontId="19" fillId="0" borderId="10" xfId="2" applyNumberFormat="1" applyFont="1" applyFill="1" applyBorder="1" applyAlignment="1">
      <alignment horizontal="left" vertical="center"/>
    </xf>
    <xf numFmtId="168" fontId="19" fillId="0" borderId="9" xfId="4" applyNumberFormat="1" applyFont="1" applyFill="1" applyBorder="1" applyAlignment="1">
      <alignment horizontal="left" vertical="center"/>
    </xf>
    <xf numFmtId="168" fontId="19" fillId="0" borderId="10" xfId="4" applyNumberFormat="1" applyFont="1" applyFill="1" applyBorder="1" applyAlignment="1">
      <alignment horizontal="left" vertical="center"/>
    </xf>
    <xf numFmtId="164" fontId="19" fillId="0" borderId="7" xfId="2" applyNumberFormat="1" applyFont="1" applyFill="1" applyBorder="1" applyAlignment="1">
      <alignment horizontal="left" vertical="center"/>
    </xf>
    <xf numFmtId="0" fontId="18" fillId="0" borderId="9" xfId="0" applyFont="1" applyFill="1" applyBorder="1" applyAlignment="1">
      <alignment horizontal="left" vertical="center"/>
    </xf>
    <xf numFmtId="0" fontId="18" fillId="0" borderId="1" xfId="0" applyFont="1" applyFill="1" applyBorder="1" applyAlignment="1">
      <alignment horizontal="left" vertical="center"/>
    </xf>
    <xf numFmtId="0" fontId="19" fillId="0" borderId="11" xfId="0" applyFont="1" applyFill="1" applyBorder="1" applyAlignment="1">
      <alignment horizontal="left" vertical="center"/>
    </xf>
    <xf numFmtId="168" fontId="18" fillId="0" borderId="11" xfId="4" applyNumberFormat="1" applyFont="1" applyFill="1" applyBorder="1" applyAlignment="1">
      <alignment horizontal="left" vertical="center"/>
    </xf>
    <xf numFmtId="168" fontId="18" fillId="0" borderId="1" xfId="4" applyNumberFormat="1" applyFont="1" applyFill="1" applyBorder="1" applyAlignment="1">
      <alignment horizontal="left" vertical="center"/>
    </xf>
    <xf numFmtId="0" fontId="19" fillId="0" borderId="0" xfId="0" applyFont="1" applyFill="1" applyBorder="1"/>
    <xf numFmtId="164" fontId="3" fillId="0" borderId="0" xfId="2" applyNumberFormat="1" applyFont="1" applyFill="1" applyBorder="1"/>
    <xf numFmtId="0" fontId="2" fillId="0" borderId="0" xfId="0" applyFont="1" applyFill="1" applyBorder="1" applyAlignment="1">
      <alignment horizontal="center"/>
    </xf>
    <xf numFmtId="169" fontId="11" fillId="0" borderId="0" xfId="0" applyNumberFormat="1" applyFont="1" applyFill="1" applyBorder="1" applyAlignment="1">
      <alignment horizontal="center"/>
    </xf>
    <xf numFmtId="0" fontId="2" fillId="0" borderId="0" xfId="0" applyFont="1" applyFill="1" applyBorder="1" applyAlignment="1">
      <alignment horizontal="center" wrapText="1"/>
    </xf>
    <xf numFmtId="0" fontId="2" fillId="0" borderId="16" xfId="0" applyFont="1" applyFill="1" applyBorder="1"/>
    <xf numFmtId="0" fontId="11" fillId="0" borderId="9" xfId="0" applyFont="1" applyFill="1" applyBorder="1" applyAlignment="1">
      <alignment horizontal="center"/>
    </xf>
    <xf numFmtId="0" fontId="11" fillId="0" borderId="0" xfId="0" applyFont="1" applyFill="1" applyBorder="1" applyAlignment="1">
      <alignment horizontal="center"/>
    </xf>
    <xf numFmtId="0" fontId="2" fillId="0" borderId="2" xfId="0" applyFont="1" applyFill="1" applyBorder="1"/>
    <xf numFmtId="0" fontId="2" fillId="0" borderId="3" xfId="0" applyFont="1" applyFill="1" applyBorder="1"/>
    <xf numFmtId="0" fontId="11" fillId="0" borderId="4" xfId="0" applyFont="1" applyFill="1" applyBorder="1" applyAlignment="1">
      <alignment horizontal="center"/>
    </xf>
    <xf numFmtId="0" fontId="11" fillId="0" borderId="3" xfId="0" applyFont="1" applyFill="1" applyBorder="1" applyAlignment="1">
      <alignment horizontal="center"/>
    </xf>
    <xf numFmtId="0" fontId="2" fillId="0" borderId="5" xfId="0" applyFont="1" applyFill="1" applyBorder="1"/>
    <xf numFmtId="0" fontId="11" fillId="0" borderId="6" xfId="0" applyFont="1" applyFill="1" applyBorder="1" applyAlignment="1">
      <alignment horizontal="right"/>
    </xf>
    <xf numFmtId="0" fontId="11" fillId="0" borderId="7" xfId="2" quotePrefix="1" applyNumberFormat="1" applyFont="1" applyFill="1" applyBorder="1" applyAlignment="1">
      <alignment horizontal="center"/>
    </xf>
    <xf numFmtId="0" fontId="11" fillId="0" borderId="9" xfId="0" applyNumberFormat="1" applyFont="1" applyFill="1" applyBorder="1" applyAlignment="1">
      <alignment horizontal="center"/>
    </xf>
    <xf numFmtId="172" fontId="2" fillId="0" borderId="9" xfId="0" applyNumberFormat="1" applyFont="1" applyFill="1" applyBorder="1" applyAlignment="1">
      <alignment horizontal="center" vertical="center"/>
    </xf>
    <xf numFmtId="172" fontId="2" fillId="0" borderId="3" xfId="0" applyNumberFormat="1" applyFont="1" applyFill="1" applyBorder="1" applyAlignment="1">
      <alignment horizontal="center" vertical="center"/>
    </xf>
    <xf numFmtId="164" fontId="2" fillId="0" borderId="0" xfId="2" applyNumberFormat="1" applyFont="1" applyFill="1" applyBorder="1" applyAlignment="1">
      <alignment horizontal="center"/>
    </xf>
    <xf numFmtId="172" fontId="2" fillId="0" borderId="10" xfId="0" applyNumberFormat="1" applyFont="1" applyFill="1" applyBorder="1" applyAlignment="1">
      <alignment horizontal="center" vertical="center"/>
    </xf>
    <xf numFmtId="172" fontId="2" fillId="0" borderId="0" xfId="0" applyNumberFormat="1" applyFont="1" applyFill="1" applyBorder="1"/>
    <xf numFmtId="172" fontId="2" fillId="0" borderId="6" xfId="0" applyNumberFormat="1" applyFont="1" applyFill="1" applyBorder="1" applyAlignment="1">
      <alignment horizontal="center" vertical="center"/>
    </xf>
    <xf numFmtId="0" fontId="2" fillId="0" borderId="9" xfId="0" applyFont="1" applyFill="1" applyBorder="1"/>
    <xf numFmtId="0" fontId="2" fillId="0" borderId="0" xfId="0" applyFont="1" applyFill="1" applyBorder="1" applyAlignment="1"/>
    <xf numFmtId="0" fontId="2" fillId="0" borderId="0" xfId="0" applyFont="1" applyFill="1" applyBorder="1" applyAlignment="1">
      <alignment horizontal="left"/>
    </xf>
    <xf numFmtId="0" fontId="2" fillId="0" borderId="0" xfId="0" quotePrefix="1" applyFont="1" applyFill="1" applyBorder="1"/>
    <xf numFmtId="41" fontId="2" fillId="0" borderId="0" xfId="0" applyNumberFormat="1" applyFont="1" applyFill="1" applyBorder="1" applyAlignment="1">
      <alignment horizontal="center"/>
    </xf>
    <xf numFmtId="0" fontId="2" fillId="0" borderId="1" xfId="0" applyFont="1" applyFill="1" applyBorder="1"/>
    <xf numFmtId="0" fontId="2" fillId="0" borderId="17" xfId="5" applyFont="1" applyFill="1" applyBorder="1" applyAlignment="1"/>
    <xf numFmtId="0" fontId="2" fillId="0" borderId="20" xfId="5" applyFont="1" applyFill="1" applyBorder="1"/>
    <xf numFmtId="0" fontId="2" fillId="0" borderId="16" xfId="5" applyFont="1" applyFill="1" applyBorder="1" applyAlignment="1"/>
    <xf numFmtId="0" fontId="2" fillId="0" borderId="21" xfId="5" applyFont="1" applyFill="1" applyBorder="1"/>
    <xf numFmtId="0" fontId="2" fillId="0" borderId="22" xfId="5" applyFont="1" applyFill="1" applyBorder="1" applyAlignment="1"/>
    <xf numFmtId="0" fontId="2" fillId="0" borderId="25" xfId="5" applyFont="1" applyFill="1" applyBorder="1"/>
    <xf numFmtId="0" fontId="2" fillId="0" borderId="26" xfId="6" applyFont="1" applyFill="1" applyBorder="1" applyAlignment="1">
      <alignment horizontal="center"/>
    </xf>
    <xf numFmtId="0" fontId="2" fillId="0" borderId="27" xfId="6" applyFont="1" applyFill="1" applyBorder="1" applyAlignment="1">
      <alignment horizontal="right"/>
    </xf>
    <xf numFmtId="0" fontId="2" fillId="0" borderId="27" xfId="6" applyFont="1" applyFill="1" applyBorder="1" applyAlignment="1">
      <alignment horizontal="center"/>
    </xf>
    <xf numFmtId="0" fontId="2" fillId="0" borderId="27" xfId="6" applyFont="1" applyFill="1" applyBorder="1" applyAlignment="1">
      <alignment horizontal="center" wrapText="1"/>
    </xf>
    <xf numFmtId="0" fontId="12" fillId="0" borderId="28" xfId="6" applyFont="1" applyFill="1" applyBorder="1" applyAlignment="1">
      <alignment horizontal="left"/>
    </xf>
    <xf numFmtId="166" fontId="2" fillId="0" borderId="4" xfId="6" applyNumberFormat="1" applyFont="1" applyFill="1" applyBorder="1" applyAlignment="1">
      <alignment horizontal="right"/>
    </xf>
    <xf numFmtId="168" fontId="2" fillId="0" borderId="4" xfId="4" applyNumberFormat="1" applyFont="1" applyFill="1" applyBorder="1" applyAlignment="1">
      <alignment horizontal="center"/>
    </xf>
    <xf numFmtId="0" fontId="12" fillId="0" borderId="16" xfId="6" applyFont="1" applyFill="1" applyBorder="1" applyAlignment="1">
      <alignment horizontal="left"/>
    </xf>
    <xf numFmtId="166" fontId="2" fillId="0" borderId="10" xfId="6" applyNumberFormat="1" applyFont="1" applyFill="1" applyBorder="1" applyAlignment="1">
      <alignment horizontal="right"/>
    </xf>
    <xf numFmtId="168" fontId="2" fillId="0" borderId="10" xfId="4" applyNumberFormat="1" applyFont="1" applyFill="1" applyBorder="1" applyAlignment="1">
      <alignment horizontal="center"/>
    </xf>
    <xf numFmtId="0" fontId="2" fillId="0" borderId="7" xfId="5" applyFont="1" applyFill="1" applyBorder="1" applyAlignment="1">
      <alignment horizontal="right"/>
    </xf>
    <xf numFmtId="0" fontId="2" fillId="0" borderId="6" xfId="5" applyFont="1" applyFill="1" applyBorder="1" applyAlignment="1">
      <alignment horizontal="right"/>
    </xf>
    <xf numFmtId="0" fontId="2" fillId="0" borderId="10" xfId="5" applyFont="1" applyFill="1" applyBorder="1"/>
    <xf numFmtId="0" fontId="2" fillId="0" borderId="29" xfId="5" applyFont="1" applyFill="1" applyBorder="1"/>
    <xf numFmtId="0" fontId="21" fillId="0" borderId="30" xfId="6" applyFont="1" applyFill="1" applyBorder="1" applyAlignment="1">
      <alignment horizontal="left"/>
    </xf>
    <xf numFmtId="165" fontId="11" fillId="0" borderId="31" xfId="3" applyNumberFormat="1" applyFont="1" applyFill="1" applyBorder="1"/>
    <xf numFmtId="168" fontId="11" fillId="0" borderId="32" xfId="5" applyNumberFormat="1" applyFont="1" applyFill="1" applyBorder="1"/>
    <xf numFmtId="0" fontId="8" fillId="0" borderId="33" xfId="0" applyFont="1" applyFill="1" applyBorder="1" applyAlignment="1">
      <alignment horizontal="center" wrapText="1"/>
    </xf>
    <xf numFmtId="0" fontId="8" fillId="0" borderId="34" xfId="0" applyFont="1" applyFill="1" applyBorder="1" applyAlignment="1">
      <alignment horizontal="center" wrapText="1"/>
    </xf>
    <xf numFmtId="0" fontId="8" fillId="0" borderId="27" xfId="0" applyFont="1" applyFill="1" applyBorder="1" applyAlignment="1">
      <alignment horizontal="center" wrapText="1"/>
    </xf>
    <xf numFmtId="0" fontId="8" fillId="0" borderId="35" xfId="0" applyFont="1" applyFill="1" applyBorder="1" applyAlignment="1">
      <alignment horizontal="center" wrapText="1"/>
    </xf>
    <xf numFmtId="1" fontId="8" fillId="0" borderId="16" xfId="0" applyNumberFormat="1" applyFont="1" applyFill="1" applyBorder="1" applyAlignment="1">
      <alignment horizontal="left"/>
    </xf>
    <xf numFmtId="1" fontId="8" fillId="0" borderId="9" xfId="0" applyNumberFormat="1" applyFont="1" applyFill="1" applyBorder="1" applyAlignment="1">
      <alignment horizontal="left"/>
    </xf>
    <xf numFmtId="164" fontId="3" fillId="0" borderId="10" xfId="2" applyNumberFormat="1" applyFont="1" applyFill="1" applyBorder="1" applyAlignment="1">
      <alignment horizontal="left"/>
    </xf>
    <xf numFmtId="10" fontId="3" fillId="0" borderId="10" xfId="7" applyNumberFormat="1" applyFont="1" applyFill="1" applyBorder="1" applyAlignment="1">
      <alignment horizontal="center"/>
    </xf>
    <xf numFmtId="164" fontId="3" fillId="0" borderId="29" xfId="2" applyNumberFormat="1" applyFont="1" applyFill="1" applyBorder="1" applyAlignment="1">
      <alignment horizontal="left"/>
    </xf>
    <xf numFmtId="1" fontId="8" fillId="4" borderId="16" xfId="0" applyNumberFormat="1" applyFont="1" applyFill="1" applyBorder="1" applyAlignment="1">
      <alignment horizontal="left"/>
    </xf>
    <xf numFmtId="1" fontId="8" fillId="4" borderId="9" xfId="0" applyNumberFormat="1" applyFont="1" applyFill="1" applyBorder="1" applyAlignment="1">
      <alignment horizontal="left"/>
    </xf>
    <xf numFmtId="164" fontId="3" fillId="4" borderId="10" xfId="2" applyNumberFormat="1" applyFont="1" applyFill="1" applyBorder="1" applyAlignment="1">
      <alignment horizontal="left"/>
    </xf>
    <xf numFmtId="10" fontId="3" fillId="4" borderId="10" xfId="7" applyNumberFormat="1" applyFont="1" applyFill="1" applyBorder="1" applyAlignment="1">
      <alignment horizontal="center"/>
    </xf>
    <xf numFmtId="164" fontId="3" fillId="4" borderId="29" xfId="2" applyNumberFormat="1" applyFont="1" applyFill="1" applyBorder="1" applyAlignment="1">
      <alignment horizontal="left"/>
    </xf>
    <xf numFmtId="0" fontId="8" fillId="0" borderId="9" xfId="0" applyNumberFormat="1" applyFont="1" applyFill="1" applyBorder="1" applyAlignment="1">
      <alignment horizontal="left"/>
    </xf>
    <xf numFmtId="1" fontId="24" fillId="5" borderId="22" xfId="0" applyNumberFormat="1" applyFont="1" applyFill="1" applyBorder="1" applyAlignment="1">
      <alignment horizontal="left"/>
    </xf>
    <xf numFmtId="1" fontId="24" fillId="5" borderId="36" xfId="0" applyNumberFormat="1" applyFont="1" applyFill="1" applyBorder="1" applyAlignment="1">
      <alignment horizontal="left"/>
    </xf>
    <xf numFmtId="164" fontId="25" fillId="5" borderId="37" xfId="2" applyNumberFormat="1" applyFont="1" applyFill="1" applyBorder="1" applyAlignment="1">
      <alignment horizontal="left"/>
    </xf>
    <xf numFmtId="10" fontId="25" fillId="5" borderId="37" xfId="7" applyNumberFormat="1" applyFont="1" applyFill="1" applyBorder="1" applyAlignment="1">
      <alignment horizontal="center"/>
    </xf>
    <xf numFmtId="168" fontId="25" fillId="5" borderId="37" xfId="4" applyNumberFormat="1" applyFont="1" applyFill="1" applyBorder="1" applyAlignment="1">
      <alignment horizontal="right"/>
    </xf>
    <xf numFmtId="164" fontId="25" fillId="5" borderId="37" xfId="2" applyNumberFormat="1" applyFont="1" applyFill="1" applyBorder="1" applyAlignment="1">
      <alignment horizontal="right"/>
    </xf>
    <xf numFmtId="168" fontId="25" fillId="5" borderId="38" xfId="4" applyNumberFormat="1" applyFont="1" applyFill="1" applyBorder="1" applyAlignment="1">
      <alignment horizontal="right"/>
    </xf>
    <xf numFmtId="44" fontId="1" fillId="0" borderId="0" xfId="0" applyNumberFormat="1" applyFont="1" applyFill="1" applyBorder="1"/>
    <xf numFmtId="0" fontId="9" fillId="0" borderId="0" xfId="0" applyFont="1" applyFill="1" applyBorder="1" applyAlignment="1">
      <alignment vertical="center"/>
    </xf>
    <xf numFmtId="0" fontId="11" fillId="0" borderId="1" xfId="0" applyFont="1" applyFill="1" applyBorder="1" applyAlignment="1">
      <alignment vertical="center"/>
    </xf>
    <xf numFmtId="164" fontId="11" fillId="0" borderId="4" xfId="2"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164" fontId="2" fillId="0" borderId="4" xfId="2" applyNumberFormat="1" applyFont="1" applyFill="1" applyBorder="1" applyAlignment="1">
      <alignment vertical="center"/>
    </xf>
    <xf numFmtId="164" fontId="2" fillId="0" borderId="3" xfId="2" applyNumberFormat="1" applyFont="1" applyFill="1" applyBorder="1" applyAlignment="1">
      <alignment horizontal="left" vertical="center"/>
    </xf>
    <xf numFmtId="164" fontId="2" fillId="0" borderId="10" xfId="2" applyNumberFormat="1" applyFont="1" applyFill="1" applyBorder="1" applyAlignment="1">
      <alignment vertical="center"/>
    </xf>
    <xf numFmtId="164" fontId="2" fillId="0" borderId="9" xfId="2" applyNumberFormat="1" applyFont="1" applyFill="1" applyBorder="1" applyAlignment="1">
      <alignment horizontal="left" vertical="center"/>
    </xf>
    <xf numFmtId="164" fontId="2" fillId="0" borderId="7" xfId="2" applyNumberFormat="1" applyFont="1" applyFill="1" applyBorder="1" applyAlignment="1">
      <alignment vertical="center"/>
    </xf>
    <xf numFmtId="164" fontId="2" fillId="0" borderId="6" xfId="2" applyNumberFormat="1" applyFont="1" applyFill="1" applyBorder="1" applyAlignment="1">
      <alignment horizontal="left" vertical="center"/>
    </xf>
    <xf numFmtId="164" fontId="11" fillId="0" borderId="1" xfId="2" applyNumberFormat="1" applyFont="1" applyFill="1" applyBorder="1" applyAlignment="1">
      <alignment vertical="center"/>
    </xf>
    <xf numFmtId="0" fontId="2" fillId="3" borderId="0" xfId="0" applyFont="1" applyFill="1" applyBorder="1"/>
    <xf numFmtId="0" fontId="2" fillId="0" borderId="14" xfId="0" applyFont="1" applyFill="1" applyBorder="1"/>
    <xf numFmtId="0" fontId="11" fillId="0" borderId="12" xfId="0" applyFont="1" applyFill="1" applyBorder="1" applyAlignment="1">
      <alignment horizontal="center" vertical="center"/>
    </xf>
    <xf numFmtId="0" fontId="2" fillId="0" borderId="8" xfId="0" applyFont="1" applyFill="1" applyBorder="1"/>
    <xf numFmtId="164" fontId="2" fillId="0" borderId="2" xfId="2" applyNumberFormat="1" applyFont="1" applyFill="1" applyBorder="1" applyAlignment="1">
      <alignment horizontal="left" vertical="center"/>
    </xf>
    <xf numFmtId="164" fontId="2" fillId="0" borderId="12" xfId="2" applyNumberFormat="1" applyFont="1" applyFill="1" applyBorder="1" applyAlignment="1">
      <alignment horizontal="left" vertical="center"/>
    </xf>
    <xf numFmtId="164" fontId="2" fillId="0" borderId="4" xfId="0" applyNumberFormat="1" applyFont="1" applyFill="1" applyBorder="1"/>
    <xf numFmtId="164" fontId="2" fillId="0" borderId="10" xfId="0" applyNumberFormat="1" applyFont="1" applyFill="1" applyBorder="1"/>
    <xf numFmtId="164" fontId="2" fillId="0" borderId="5" xfId="2" applyNumberFormat="1" applyFont="1" applyFill="1" applyBorder="1" applyAlignment="1">
      <alignment horizontal="left" vertical="center"/>
    </xf>
    <xf numFmtId="0" fontId="11" fillId="0" borderId="14" xfId="0" applyFont="1" applyFill="1" applyBorder="1"/>
    <xf numFmtId="164" fontId="11" fillId="0" borderId="13" xfId="2" applyNumberFormat="1" applyFont="1" applyFill="1" applyBorder="1" applyAlignment="1">
      <alignment horizontal="left" vertical="center"/>
    </xf>
    <xf numFmtId="164" fontId="11" fillId="0" borderId="1" xfId="0" applyNumberFormat="1" applyFont="1" applyFill="1" applyBorder="1"/>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xf>
    <xf numFmtId="165" fontId="2" fillId="0" borderId="0" xfId="2" applyNumberFormat="1" applyFont="1" applyFill="1" applyBorder="1" applyAlignment="1">
      <alignment horizontal="left" vertical="center"/>
    </xf>
    <xf numFmtId="165" fontId="2" fillId="0" borderId="0" xfId="2" applyNumberFormat="1" applyFont="1" applyFill="1" applyBorder="1"/>
    <xf numFmtId="9" fontId="2" fillId="0" borderId="9" xfId="7" applyFont="1" applyFill="1" applyBorder="1" applyAlignment="1">
      <alignment vertical="center"/>
    </xf>
    <xf numFmtId="165" fontId="2" fillId="0" borderId="13" xfId="2" applyNumberFormat="1" applyFont="1" applyFill="1" applyBorder="1" applyAlignment="1">
      <alignment horizontal="left" vertical="center"/>
    </xf>
    <xf numFmtId="165" fontId="2" fillId="0" borderId="13" xfId="2" applyNumberFormat="1" applyFont="1" applyFill="1" applyBorder="1"/>
    <xf numFmtId="9" fontId="2" fillId="0" borderId="6" xfId="7" applyFont="1" applyFill="1" applyBorder="1" applyAlignment="1">
      <alignment vertical="center"/>
    </xf>
    <xf numFmtId="0" fontId="11" fillId="0" borderId="5" xfId="0" applyFont="1" applyFill="1" applyBorder="1"/>
    <xf numFmtId="165" fontId="11" fillId="0" borderId="13" xfId="2" applyNumberFormat="1" applyFont="1" applyFill="1" applyBorder="1" applyAlignment="1">
      <alignment horizontal="left" vertical="center"/>
    </xf>
    <xf numFmtId="9" fontId="11" fillId="0" borderId="6" xfId="7" applyFont="1" applyFill="1" applyBorder="1" applyAlignment="1">
      <alignment vertical="center"/>
    </xf>
    <xf numFmtId="164" fontId="2" fillId="0" borderId="0" xfId="2" applyNumberFormat="1" applyFont="1" applyFill="1" applyBorder="1"/>
    <xf numFmtId="9" fontId="2" fillId="0" borderId="0" xfId="7" applyFont="1" applyFill="1" applyBorder="1"/>
    <xf numFmtId="164" fontId="2" fillId="0" borderId="15" xfId="2" applyNumberFormat="1" applyFont="1" applyFill="1" applyBorder="1" applyAlignment="1">
      <alignment horizontal="center" vertical="center" wrapText="1"/>
    </xf>
    <xf numFmtId="164" fontId="2" fillId="0" borderId="1" xfId="2" applyNumberFormat="1" applyFont="1" applyFill="1" applyBorder="1" applyAlignment="1">
      <alignment horizontal="center" vertical="center" wrapText="1"/>
    </xf>
    <xf numFmtId="164" fontId="2" fillId="0" borderId="11" xfId="2" applyNumberFormat="1" applyFont="1" applyFill="1" applyBorder="1" applyAlignment="1">
      <alignment horizontal="center" vertical="center"/>
    </xf>
    <xf numFmtId="9" fontId="2" fillId="0" borderId="1" xfId="0" applyNumberFormat="1" applyFont="1" applyFill="1" applyBorder="1" applyAlignment="1">
      <alignment horizontal="center" vertical="center" wrapText="1"/>
    </xf>
    <xf numFmtId="0" fontId="1" fillId="0" borderId="2" xfId="0" applyFont="1" applyFill="1" applyBorder="1"/>
    <xf numFmtId="0" fontId="1" fillId="0" borderId="12" xfId="0" applyFont="1" applyFill="1" applyBorder="1"/>
    <xf numFmtId="0" fontId="1" fillId="0" borderId="3" xfId="0" applyFont="1" applyFill="1" applyBorder="1"/>
    <xf numFmtId="0" fontId="26" fillId="0" borderId="0" xfId="0" applyFont="1" applyFill="1" applyBorder="1"/>
    <xf numFmtId="0" fontId="1" fillId="0" borderId="2" xfId="0" applyFont="1" applyFill="1" applyBorder="1" applyAlignment="1">
      <alignment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1" fillId="0" borderId="11" xfId="0" applyFont="1" applyFill="1" applyBorder="1" applyAlignment="1">
      <alignment horizontal="center" wrapText="1"/>
    </xf>
    <xf numFmtId="0" fontId="1" fillId="0" borderId="0" xfId="0" applyFont="1" applyFill="1" applyBorder="1" applyAlignment="1">
      <alignment wrapText="1"/>
    </xf>
    <xf numFmtId="173" fontId="1" fillId="0" borderId="8" xfId="4" applyNumberFormat="1" applyFont="1" applyFill="1" applyBorder="1"/>
    <xf numFmtId="173" fontId="1" fillId="0" borderId="0" xfId="4" applyNumberFormat="1" applyFont="1" applyFill="1" applyBorder="1"/>
    <xf numFmtId="173" fontId="1" fillId="0" borderId="9" xfId="4" applyNumberFormat="1" applyFont="1" applyFill="1" applyBorder="1"/>
    <xf numFmtId="173" fontId="1" fillId="0" borderId="2" xfId="4" applyNumberFormat="1" applyFont="1" applyFill="1" applyBorder="1"/>
    <xf numFmtId="173" fontId="1" fillId="0" borderId="3" xfId="4" applyNumberFormat="1" applyFont="1" applyFill="1" applyBorder="1"/>
    <xf numFmtId="0" fontId="1" fillId="0" borderId="8" xfId="0" applyFont="1" applyFill="1" applyBorder="1"/>
    <xf numFmtId="165" fontId="1" fillId="0" borderId="8" xfId="2" applyNumberFormat="1" applyFont="1" applyFill="1" applyBorder="1"/>
    <xf numFmtId="165" fontId="1" fillId="0" borderId="9" xfId="2" applyNumberFormat="1" applyFont="1" applyFill="1" applyBorder="1"/>
    <xf numFmtId="165" fontId="3" fillId="0" borderId="9" xfId="2" applyNumberFormat="1" applyFont="1" applyFill="1" applyBorder="1"/>
    <xf numFmtId="0" fontId="1" fillId="0" borderId="5" xfId="0" applyFont="1" applyFill="1" applyBorder="1"/>
    <xf numFmtId="0" fontId="1" fillId="0" borderId="13" xfId="0" applyFont="1" applyFill="1" applyBorder="1"/>
    <xf numFmtId="0" fontId="8" fillId="0" borderId="8" xfId="0" applyFont="1" applyFill="1" applyBorder="1"/>
    <xf numFmtId="165" fontId="8" fillId="0" borderId="2" xfId="2" applyNumberFormat="1" applyFont="1" applyFill="1" applyBorder="1"/>
    <xf numFmtId="165" fontId="8" fillId="0" borderId="12" xfId="2" applyNumberFormat="1" applyFont="1" applyFill="1" applyBorder="1"/>
    <xf numFmtId="165" fontId="8" fillId="0" borderId="3" xfId="2" applyNumberFormat="1" applyFont="1" applyFill="1" applyBorder="1"/>
    <xf numFmtId="165" fontId="1" fillId="0" borderId="5" xfId="2" applyNumberFormat="1" applyFont="1" applyFill="1" applyBorder="1"/>
    <xf numFmtId="165" fontId="1" fillId="0" borderId="13" xfId="2" applyNumberFormat="1" applyFont="1" applyFill="1" applyBorder="1"/>
    <xf numFmtId="165" fontId="1" fillId="0" borderId="6" xfId="2" applyNumberFormat="1" applyFont="1" applyFill="1" applyBorder="1"/>
    <xf numFmtId="173" fontId="8" fillId="0" borderId="14" xfId="4" applyNumberFormat="1" applyFont="1" applyFill="1" applyBorder="1"/>
    <xf numFmtId="173" fontId="8" fillId="0" borderId="15" xfId="4" applyNumberFormat="1" applyFont="1" applyFill="1" applyBorder="1"/>
    <xf numFmtId="173" fontId="8" fillId="0" borderId="11" xfId="4" applyNumberFormat="1" applyFont="1" applyFill="1" applyBorder="1"/>
    <xf numFmtId="0" fontId="8" fillId="0" borderId="15" xfId="0" applyFont="1" applyFill="1" applyBorder="1"/>
    <xf numFmtId="173" fontId="8" fillId="0" borderId="5" xfId="4" applyNumberFormat="1" applyFont="1" applyFill="1" applyBorder="1"/>
    <xf numFmtId="173" fontId="8" fillId="0" borderId="6" xfId="4" applyNumberFormat="1" applyFont="1" applyFill="1" applyBorder="1"/>
    <xf numFmtId="173" fontId="1" fillId="0" borderId="0" xfId="0" applyNumberFormat="1" applyFont="1" applyFill="1" applyBorder="1"/>
    <xf numFmtId="164" fontId="8" fillId="0" borderId="0" xfId="2" applyNumberFormat="1" applyFont="1" applyFill="1" applyBorder="1"/>
    <xf numFmtId="165" fontId="8" fillId="0" borderId="0" xfId="2" applyNumberFormat="1" applyFont="1" applyFill="1" applyBorder="1"/>
    <xf numFmtId="174" fontId="1" fillId="0" borderId="0" xfId="0" applyNumberFormat="1" applyFont="1" applyFill="1" applyBorder="1"/>
    <xf numFmtId="0" fontId="3" fillId="0" borderId="0" xfId="0" applyFont="1" applyFill="1" applyBorder="1" applyAlignment="1">
      <alignment wrapText="1"/>
    </xf>
    <xf numFmtId="0" fontId="27" fillId="0" borderId="0" xfId="0" applyFont="1" applyFill="1" applyBorder="1" applyAlignment="1">
      <alignment horizontal="center" wrapText="1" readingOrder="1"/>
    </xf>
    <xf numFmtId="0" fontId="27" fillId="0" borderId="0" xfId="0" applyFont="1" applyFill="1" applyBorder="1" applyAlignment="1">
      <alignment horizontal="left" wrapText="1" readingOrder="1"/>
    </xf>
    <xf numFmtId="43" fontId="8" fillId="0" borderId="0" xfId="2" applyFont="1" applyFill="1" applyBorder="1"/>
    <xf numFmtId="43" fontId="3" fillId="0" borderId="0" xfId="2" applyFont="1" applyFill="1" applyBorder="1" applyAlignment="1">
      <alignment horizontal="left" vertical="center" wrapText="1" readingOrder="1"/>
    </xf>
    <xf numFmtId="173" fontId="3" fillId="0" borderId="0" xfId="4" applyNumberFormat="1" applyFont="1" applyFill="1" applyBorder="1" applyAlignment="1">
      <alignment horizontal="right" vertical="center" wrapText="1" readingOrder="1"/>
    </xf>
    <xf numFmtId="173" fontId="3" fillId="6" borderId="0" xfId="4" applyNumberFormat="1" applyFont="1" applyFill="1" applyBorder="1" applyAlignment="1">
      <alignment horizontal="right" vertical="center" wrapText="1" readingOrder="1"/>
    </xf>
    <xf numFmtId="165" fontId="3" fillId="0" borderId="0" xfId="2" applyNumberFormat="1" applyFont="1" applyFill="1" applyBorder="1" applyAlignment="1">
      <alignment horizontal="right" vertical="center" wrapText="1" readingOrder="1"/>
    </xf>
    <xf numFmtId="165" fontId="3" fillId="6" borderId="0" xfId="2" applyNumberFormat="1" applyFont="1" applyFill="1" applyBorder="1" applyAlignment="1">
      <alignment horizontal="right" vertical="center" wrapText="1" readingOrder="1"/>
    </xf>
    <xf numFmtId="175" fontId="1" fillId="0" borderId="0" xfId="0" applyNumberFormat="1" applyFont="1" applyFill="1" applyBorder="1"/>
    <xf numFmtId="175" fontId="1" fillId="7" borderId="0" xfId="0" applyNumberFormat="1" applyFont="1" applyFill="1" applyBorder="1"/>
    <xf numFmtId="43" fontId="8" fillId="0" borderId="0" xfId="2" applyFont="1" applyFill="1" applyBorder="1" applyAlignment="1">
      <alignment horizontal="left" vertical="center" wrapText="1" readingOrder="1"/>
    </xf>
    <xf numFmtId="173" fontId="8" fillId="0" borderId="0" xfId="4" applyNumberFormat="1" applyFont="1" applyFill="1" applyBorder="1"/>
    <xf numFmtId="173" fontId="3" fillId="8" borderId="0" xfId="4" applyNumberFormat="1" applyFont="1" applyFill="1" applyBorder="1" applyAlignment="1">
      <alignment horizontal="right" vertical="center" wrapText="1" readingOrder="1"/>
    </xf>
    <xf numFmtId="165" fontId="3" fillId="8" borderId="0" xfId="2" applyNumberFormat="1" applyFont="1" applyFill="1" applyBorder="1" applyAlignment="1">
      <alignment horizontal="right" vertical="center" wrapText="1" readingOrder="1"/>
    </xf>
    <xf numFmtId="43" fontId="28" fillId="0" borderId="0" xfId="2" applyFont="1" applyFill="1" applyBorder="1" applyAlignment="1">
      <alignment horizontal="left" vertical="center" wrapText="1" readingOrder="1"/>
    </xf>
    <xf numFmtId="173" fontId="28" fillId="0" borderId="0" xfId="4" applyNumberFormat="1" applyFont="1" applyFill="1" applyBorder="1" applyAlignment="1">
      <alignment horizontal="right" vertical="center" wrapText="1" readingOrder="1"/>
    </xf>
    <xf numFmtId="165" fontId="3" fillId="3" borderId="0" xfId="2" applyNumberFormat="1" applyFont="1" applyFill="1" applyBorder="1" applyAlignment="1">
      <alignment horizontal="right" vertical="center" wrapText="1" readingOrder="1"/>
    </xf>
    <xf numFmtId="43" fontId="1" fillId="0" borderId="0" xfId="0" applyNumberFormat="1" applyFont="1" applyFill="1" applyBorder="1"/>
    <xf numFmtId="0" fontId="29" fillId="0" borderId="0" xfId="0" applyFont="1" applyFill="1" applyBorder="1"/>
    <xf numFmtId="0" fontId="24" fillId="5" borderId="0" xfId="0" applyFont="1" applyFill="1" applyBorder="1"/>
    <xf numFmtId="173" fontId="3" fillId="0" borderId="0" xfId="4" applyNumberFormat="1" applyFont="1" applyFill="1" applyBorder="1"/>
    <xf numFmtId="41" fontId="11" fillId="0" borderId="0" xfId="2" applyNumberFormat="1" applyFont="1" applyFill="1" applyBorder="1" applyAlignment="1">
      <alignment horizontal="left" vertical="center"/>
    </xf>
    <xf numFmtId="43" fontId="11" fillId="0" borderId="0" xfId="2" applyFont="1" applyFill="1" applyBorder="1" applyAlignment="1">
      <alignment horizontal="left" vertical="center"/>
    </xf>
    <xf numFmtId="41" fontId="2" fillId="0" borderId="0" xfId="2" applyNumberFormat="1" applyFont="1" applyFill="1" applyBorder="1" applyAlignment="1">
      <alignment horizontal="left" vertical="center"/>
    </xf>
    <xf numFmtId="43" fontId="11" fillId="0" borderId="15" xfId="2" applyFont="1" applyFill="1" applyBorder="1" applyAlignment="1">
      <alignment horizontal="left" vertical="center"/>
    </xf>
    <xf numFmtId="0" fontId="11" fillId="0" borderId="15" xfId="2" applyNumberFormat="1" applyFont="1" applyFill="1" applyBorder="1" applyAlignment="1">
      <alignment horizontal="left" vertical="center"/>
    </xf>
    <xf numFmtId="0" fontId="30" fillId="5" borderId="0" xfId="2" applyNumberFormat="1" applyFont="1" applyFill="1" applyBorder="1" applyAlignment="1">
      <alignment horizontal="left" vertical="center"/>
    </xf>
    <xf numFmtId="43" fontId="11" fillId="0" borderId="12" xfId="2" applyFont="1" applyFill="1" applyBorder="1" applyAlignment="1">
      <alignment horizontal="left" vertical="center"/>
    </xf>
    <xf numFmtId="43" fontId="11" fillId="0" borderId="13" xfId="2" applyFont="1" applyFill="1" applyBorder="1" applyAlignment="1">
      <alignment horizontal="left"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164" fontId="18" fillId="0" borderId="14" xfId="2" applyNumberFormat="1" applyFont="1" applyFill="1" applyBorder="1" applyAlignment="1">
      <alignment horizontal="center" vertical="center"/>
    </xf>
    <xf numFmtId="164" fontId="18" fillId="0" borderId="15" xfId="2" applyNumberFormat="1" applyFont="1" applyFill="1" applyBorder="1" applyAlignment="1">
      <alignment horizontal="center" vertical="center"/>
    </xf>
    <xf numFmtId="164" fontId="18" fillId="0" borderId="11" xfId="2" applyNumberFormat="1" applyFont="1" applyFill="1" applyBorder="1" applyAlignment="1">
      <alignment horizontal="center" vertical="center"/>
    </xf>
    <xf numFmtId="0" fontId="2" fillId="0" borderId="18" xfId="5" applyFont="1" applyFill="1" applyBorder="1" applyAlignment="1">
      <alignment horizontal="center"/>
    </xf>
    <xf numFmtId="0" fontId="2" fillId="0" borderId="19" xfId="5" applyFont="1" applyFill="1" applyBorder="1" applyAlignment="1">
      <alignment horizontal="center"/>
    </xf>
    <xf numFmtId="0" fontId="2" fillId="0" borderId="8" xfId="5" applyFont="1" applyFill="1" applyBorder="1" applyAlignment="1">
      <alignment horizontal="center"/>
    </xf>
    <xf numFmtId="0" fontId="2" fillId="0" borderId="0" xfId="5" applyFont="1" applyFill="1" applyBorder="1" applyAlignment="1">
      <alignment horizontal="center"/>
    </xf>
    <xf numFmtId="0" fontId="2" fillId="0" borderId="23" xfId="5" applyFont="1" applyFill="1" applyBorder="1" applyAlignment="1">
      <alignment horizontal="center"/>
    </xf>
    <xf numFmtId="0" fontId="2" fillId="0" borderId="24" xfId="5" applyFont="1" applyFill="1" applyBorder="1" applyAlignment="1">
      <alignment horizontal="center"/>
    </xf>
    <xf numFmtId="0" fontId="1" fillId="0" borderId="14" xfId="0" applyFont="1" applyFill="1" applyBorder="1" applyAlignment="1">
      <alignment horizontal="center"/>
    </xf>
    <xf numFmtId="0" fontId="1" fillId="0" borderId="11" xfId="0" applyFont="1" applyFill="1" applyBorder="1" applyAlignment="1">
      <alignment horizontal="center"/>
    </xf>
  </cellXfs>
  <cellStyles count="8">
    <cellStyle name="Comma 2" xfId="2"/>
    <cellStyle name="Comma_Capacity Charge CY2005" xfId="3"/>
    <cellStyle name="Currency 2" xfId="4"/>
    <cellStyle name="Normal" xfId="0" builtinId="0"/>
    <cellStyle name="Normal 2" xfId="1"/>
    <cellStyle name="Normal_Capacity Charge CY2005" xfId="5"/>
    <cellStyle name="Normal_Sheet1" xfId="6"/>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64445140468182"/>
          <c:y val="0.22053432583666521"/>
          <c:w val="0.72842276947379569"/>
          <c:h val="0.57547760959209815"/>
        </c:manualLayout>
      </c:layout>
      <c:barChart>
        <c:barDir val="col"/>
        <c:grouping val="clustered"/>
        <c:ser>
          <c:idx val="2"/>
          <c:order val="2"/>
          <c:tx>
            <c:strRef>
              <c:f>[3]Reserves!$B$7</c:f>
              <c:strCache>
                <c:ptCount val="1"/>
                <c:pt idx="0">
                  <c:v>Total Reserves (w/WSF)</c:v>
                </c:pt>
              </c:strCache>
            </c:strRef>
          </c:tx>
          <c:spPr>
            <a:solidFill>
              <a:srgbClr val="0066FF"/>
            </a:solidFill>
          </c:spPr>
          <c:dLbls>
            <c:txPr>
              <a:bodyPr rot="-5400000" vert="horz"/>
              <a:lstStyle/>
              <a:p>
                <a:pPr>
                  <a:defRPr b="1">
                    <a:solidFill>
                      <a:schemeClr val="bg1"/>
                    </a:solidFill>
                  </a:defRPr>
                </a:pPr>
                <a:endParaRPr lang="en-US"/>
              </a:p>
            </c:txPr>
            <c:dLblPos val="inEnd"/>
            <c:showVal val="1"/>
          </c:dLbls>
          <c:val>
            <c:numRef>
              <c:f>[3]Reserves!$C$7:$F$7</c:f>
              <c:numCache>
                <c:formatCode>General</c:formatCode>
                <c:ptCount val="4"/>
                <c:pt idx="0">
                  <c:v>0</c:v>
                </c:pt>
                <c:pt idx="1">
                  <c:v>0</c:v>
                </c:pt>
                <c:pt idx="2">
                  <c:v>0</c:v>
                </c:pt>
                <c:pt idx="3">
                  <c:v>0</c:v>
                </c:pt>
              </c:numCache>
            </c:numRef>
          </c:val>
        </c:ser>
        <c:dLbls/>
        <c:gapWidth val="84"/>
        <c:axId val="69937024"/>
        <c:axId val="69943296"/>
      </c:barChart>
      <c:lineChart>
        <c:grouping val="standard"/>
        <c:ser>
          <c:idx val="1"/>
          <c:order val="0"/>
          <c:tx>
            <c:strRef>
              <c:f>[3]Reserves!$B$6</c:f>
              <c:strCache>
                <c:ptCount val="1"/>
                <c:pt idx="0">
                  <c:v>Maximum Reserve Level</c:v>
                </c:pt>
              </c:strCache>
            </c:strRef>
          </c:tx>
          <c:spPr>
            <a:ln w="31750">
              <a:solidFill>
                <a:srgbClr val="00CC99"/>
              </a:solidFill>
            </a:ln>
          </c:spPr>
          <c:marker>
            <c:symbol val="none"/>
          </c:marker>
          <c:cat>
            <c:numRef>
              <c:f>[3]Reserves!$C$3:$L$3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[3]Reserves!$C$6:$F$6</c:f>
              <c:numCache>
                <c:formatCode>General</c:formatCode>
                <c:ptCount val="4"/>
                <c:pt idx="0">
                  <c:v>534.70000000000005</c:v>
                </c:pt>
                <c:pt idx="1">
                  <c:v>541.79999999999995</c:v>
                </c:pt>
                <c:pt idx="2">
                  <c:v>483.1</c:v>
                </c:pt>
                <c:pt idx="3">
                  <c:v>458.3</c:v>
                </c:pt>
              </c:numCache>
            </c:numRef>
          </c:val>
        </c:ser>
        <c:ser>
          <c:idx val="0"/>
          <c:order val="1"/>
          <c:tx>
            <c:strRef>
              <c:f>[3]Reserves!$B$5</c:f>
              <c:strCache>
                <c:ptCount val="1"/>
                <c:pt idx="0">
                  <c:v>Minimum Reserve Level</c:v>
                </c:pt>
              </c:strCache>
            </c:strRef>
          </c:tx>
          <c:spPr>
            <a:ln w="31750">
              <a:solidFill>
                <a:srgbClr val="FF0000"/>
              </a:solidFill>
            </a:ln>
          </c:spPr>
          <c:marker>
            <c:symbol val="none"/>
          </c:marker>
          <c:cat>
            <c:numRef>
              <c:f>[3]Reserves!$C$3:$L$3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[3]Reserves!$C$5:$F$5</c:f>
              <c:numCache>
                <c:formatCode>General</c:formatCode>
                <c:ptCount val="4"/>
                <c:pt idx="0">
                  <c:v>216.4</c:v>
                </c:pt>
                <c:pt idx="1">
                  <c:v>218.1</c:v>
                </c:pt>
                <c:pt idx="2">
                  <c:v>190.9</c:v>
                </c:pt>
                <c:pt idx="3">
                  <c:v>190.43</c:v>
                </c:pt>
              </c:numCache>
            </c:numRef>
          </c:val>
        </c:ser>
        <c:dLbls/>
        <c:marker val="1"/>
        <c:axId val="69937024"/>
        <c:axId val="69943296"/>
      </c:lineChart>
      <c:catAx>
        <c:axId val="69937024"/>
        <c:scaling>
          <c:orientation val="minMax"/>
        </c:scaling>
        <c:axPos val="b"/>
        <c:title>
          <c:tx>
            <c:rich>
              <a:bodyPr/>
              <a:lstStyle/>
              <a:p>
                <a:pPr>
                  <a:defRPr sz="1400" b="0" i="0" u="none" strike="noStrike" baseline="0">
                    <a:solidFill>
                      <a:srgbClr val="000000"/>
                    </a:solidFill>
                    <a:latin typeface="Calibri"/>
                    <a:ea typeface="Calibri"/>
                    <a:cs typeface="Calibri"/>
                  </a:defRPr>
                </a:pPr>
                <a:r>
                  <a:rPr lang="en-US"/>
                  <a:t>Fiscal Year Ending</a:t>
                </a:r>
              </a:p>
            </c:rich>
          </c:tx>
        </c:title>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n-US"/>
          </a:p>
        </c:txPr>
        <c:crossAx val="69943296"/>
        <c:crosses val="autoZero"/>
        <c:auto val="1"/>
        <c:lblAlgn val="ctr"/>
        <c:lblOffset val="0"/>
      </c:catAx>
      <c:valAx>
        <c:axId val="69943296"/>
        <c:scaling>
          <c:orientation val="minMax"/>
        </c:scaling>
        <c:axPos val="l"/>
        <c:majorGridlines/>
        <c:title>
          <c:tx>
            <c:rich>
              <a:bodyPr/>
              <a:lstStyle/>
              <a:p>
                <a:pPr>
                  <a:defRPr sz="1400" b="0" i="0" u="none" strike="noStrike" baseline="0">
                    <a:solidFill>
                      <a:srgbClr val="000000"/>
                    </a:solidFill>
                    <a:latin typeface="Calibri"/>
                    <a:ea typeface="Calibri"/>
                    <a:cs typeface="Calibri"/>
                  </a:defRPr>
                </a:pPr>
                <a:r>
                  <a:rPr lang="en-US"/>
                  <a:t>Million Dollars</a:t>
                </a:r>
              </a:p>
            </c:rich>
          </c:tx>
        </c:title>
        <c:numFmt formatCode="\$#,##0" sourceLinked="0"/>
        <c:tickLblPos val="nextTo"/>
        <c:txPr>
          <a:bodyPr rot="0" vert="horz"/>
          <a:lstStyle/>
          <a:p>
            <a:pPr>
              <a:defRPr sz="1400" b="0" i="0" u="none" strike="noStrike" baseline="0">
                <a:solidFill>
                  <a:srgbClr val="000000"/>
                </a:solidFill>
                <a:latin typeface="Calibri"/>
                <a:ea typeface="Calibri"/>
                <a:cs typeface="Calibri"/>
              </a:defRPr>
            </a:pPr>
            <a:endParaRPr lang="en-US"/>
          </a:p>
        </c:txPr>
        <c:crossAx val="69937024"/>
        <c:crosses val="autoZero"/>
        <c:crossBetween val="between"/>
      </c:valAx>
    </c:plotArea>
    <c:legend>
      <c:legendPos val="r"/>
      <c:layout>
        <c:manualLayout>
          <c:xMode val="edge"/>
          <c:yMode val="edge"/>
          <c:x val="0.27879113467389921"/>
          <c:y val="4.3286474007503905E-4"/>
          <c:w val="0.54860113352365636"/>
          <c:h val="0.21958575531461708"/>
        </c:manualLayout>
      </c:layout>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chart>
  <c:spPr>
    <a:ln>
      <a:noFill/>
    </a:ln>
  </c:spPr>
  <c:txPr>
    <a:bodyPr/>
    <a:lstStyle/>
    <a:p>
      <a:pPr>
        <a:defRPr sz="1400" b="0" i="0" u="none" strike="noStrike" baseline="0">
          <a:solidFill>
            <a:srgbClr val="000000"/>
          </a:solidFill>
          <a:latin typeface="Calibri"/>
          <a:ea typeface="Calibri"/>
          <a:cs typeface="Calibri"/>
        </a:defRPr>
      </a:pPr>
      <a:endParaRPr lang="en-US"/>
    </a:p>
  </c:txPr>
  <c:printSettings>
    <c:headerFooter/>
    <c:pageMargins b="0.75000000000000666" l="0.70000000000000062" r="0.70000000000000062" t="0.75000000000000666" header="0.30000000000000032" footer="0.30000000000000032"/>
    <c:pageSetup orientation="portrait"/>
  </c:printSettings>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152401</xdr:colOff>
      <xdr:row>0</xdr:row>
      <xdr:rowOff>0</xdr:rowOff>
    </xdr:from>
    <xdr:ext cx="5649685" cy="4053161"/>
    <xdr:sp macro="" textlink="">
      <xdr:nvSpPr>
        <xdr:cNvPr id="2" name="TextBox 1"/>
        <xdr:cNvSpPr txBox="1"/>
      </xdr:nvSpPr>
      <xdr:spPr>
        <a:xfrm>
          <a:off x="762001" y="0"/>
          <a:ext cx="5649685" cy="4053161"/>
        </a:xfrm>
        <a:prstGeom prst="rect">
          <a:avLst/>
        </a:prstGeom>
        <a:solidFill>
          <a:srgbClr val="FFFF00">
            <a:alpha val="57000"/>
          </a:srgb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4400" b="1">
            <a:solidFill>
              <a:srgbClr val="FF0000"/>
            </a:solidFill>
          </a:endParaRPr>
        </a:p>
        <a:p>
          <a:pPr algn="ctr"/>
          <a:endParaRPr lang="en-US" sz="4400" b="1">
            <a:solidFill>
              <a:srgbClr val="FF0000"/>
            </a:solidFill>
          </a:endParaRPr>
        </a:p>
        <a:p>
          <a:pPr algn="ctr"/>
          <a:r>
            <a:rPr lang="en-US" sz="4400" b="1">
              <a:solidFill>
                <a:srgbClr val="FF0000"/>
              </a:solidFill>
            </a:rPr>
            <a:t>NEED TO UPDATE</a:t>
          </a:r>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680358</xdr:colOff>
      <xdr:row>0</xdr:row>
      <xdr:rowOff>0</xdr:rowOff>
    </xdr:from>
    <xdr:ext cx="7228113" cy="4053161"/>
    <xdr:sp macro="" textlink="">
      <xdr:nvSpPr>
        <xdr:cNvPr id="2" name="TextBox 1"/>
        <xdr:cNvSpPr txBox="1"/>
      </xdr:nvSpPr>
      <xdr:spPr>
        <a:xfrm>
          <a:off x="1832883" y="0"/>
          <a:ext cx="7228113" cy="4053161"/>
        </a:xfrm>
        <a:prstGeom prst="rect">
          <a:avLst/>
        </a:prstGeom>
        <a:solidFill>
          <a:srgbClr val="FFFF00">
            <a:alpha val="57000"/>
          </a:srgb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4400" b="1">
            <a:solidFill>
              <a:srgbClr val="FF0000"/>
            </a:solidFill>
          </a:endParaRPr>
        </a:p>
        <a:p>
          <a:pPr algn="ctr"/>
          <a:endParaRPr lang="en-US" sz="4400" b="1">
            <a:solidFill>
              <a:srgbClr val="FF0000"/>
            </a:solidFill>
          </a:endParaRPr>
        </a:p>
        <a:p>
          <a:pPr algn="ctr"/>
          <a:r>
            <a:rPr lang="en-US" sz="4400" b="1">
              <a:solidFill>
                <a:srgbClr val="FF0000"/>
              </a:solidFill>
            </a:rPr>
            <a:t>NEED TO UPDATE</a:t>
          </a:r>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108857</xdr:colOff>
      <xdr:row>0</xdr:row>
      <xdr:rowOff>0</xdr:rowOff>
    </xdr:from>
    <xdr:ext cx="3167743" cy="4741939"/>
    <xdr:sp macro="" textlink="">
      <xdr:nvSpPr>
        <xdr:cNvPr id="2" name="TextBox 1"/>
        <xdr:cNvSpPr txBox="1"/>
      </xdr:nvSpPr>
      <xdr:spPr>
        <a:xfrm>
          <a:off x="1328057" y="0"/>
          <a:ext cx="3167743" cy="4741939"/>
        </a:xfrm>
        <a:prstGeom prst="rect">
          <a:avLst/>
        </a:prstGeom>
        <a:solidFill>
          <a:srgbClr val="FFFF00">
            <a:alpha val="57000"/>
          </a:srgb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4400" b="1">
            <a:solidFill>
              <a:srgbClr val="FF0000"/>
            </a:solidFill>
          </a:endParaRPr>
        </a:p>
        <a:p>
          <a:pPr algn="ctr"/>
          <a:endParaRPr lang="en-US" sz="4400" b="1">
            <a:solidFill>
              <a:srgbClr val="FF0000"/>
            </a:solidFill>
          </a:endParaRPr>
        </a:p>
        <a:p>
          <a:pPr algn="ctr"/>
          <a:r>
            <a:rPr lang="en-US" sz="4400" b="1">
              <a:solidFill>
                <a:srgbClr val="FF0000"/>
              </a:solidFill>
            </a:rPr>
            <a:t>NEED TO UPDATE</a:t>
          </a:r>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152400</xdr:colOff>
      <xdr:row>0</xdr:row>
      <xdr:rowOff>0</xdr:rowOff>
    </xdr:from>
    <xdr:ext cx="5818909" cy="5514108"/>
    <xdr:sp macro="" textlink="">
      <xdr:nvSpPr>
        <xdr:cNvPr id="2" name="TextBox 1"/>
        <xdr:cNvSpPr txBox="1"/>
      </xdr:nvSpPr>
      <xdr:spPr>
        <a:xfrm>
          <a:off x="8077200" y="0"/>
          <a:ext cx="5818909" cy="5514108"/>
        </a:xfrm>
        <a:prstGeom prst="rect">
          <a:avLst/>
        </a:prstGeom>
        <a:solidFill>
          <a:srgbClr val="FFFF00">
            <a:alpha val="57000"/>
          </a:srgbClr>
        </a:solid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ctr"/>
          <a:endParaRPr lang="en-US" sz="4400" b="1">
            <a:solidFill>
              <a:srgbClr val="FF0000"/>
            </a:solidFill>
          </a:endParaRPr>
        </a:p>
        <a:p>
          <a:pPr algn="ctr"/>
          <a:endParaRPr lang="en-US" sz="4400" b="1">
            <a:solidFill>
              <a:srgbClr val="FF0000"/>
            </a:solidFill>
          </a:endParaRPr>
        </a:p>
        <a:p>
          <a:pPr algn="ctr"/>
          <a:r>
            <a:rPr lang="en-US" sz="4400" b="1">
              <a:solidFill>
                <a:srgbClr val="FF0000"/>
              </a:solidFill>
            </a:rPr>
            <a:t>NOT</a:t>
          </a:r>
          <a:r>
            <a:rPr lang="en-US" sz="4400" b="1" baseline="0">
              <a:solidFill>
                <a:srgbClr val="FF0000"/>
              </a:solidFill>
            </a:rPr>
            <a:t> </a:t>
          </a:r>
          <a:r>
            <a:rPr lang="en-US" sz="4400" b="1">
              <a:solidFill>
                <a:srgbClr val="FF0000"/>
              </a:solidFill>
            </a:rPr>
            <a:t>UPDATED</a:t>
          </a:r>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594755</xdr:colOff>
      <xdr:row>0</xdr:row>
      <xdr:rowOff>0</xdr:rowOff>
    </xdr:from>
    <xdr:ext cx="7730837" cy="4914294"/>
    <xdr:sp macro="" textlink="">
      <xdr:nvSpPr>
        <xdr:cNvPr id="2" name="TextBox 1"/>
        <xdr:cNvSpPr txBox="1"/>
      </xdr:nvSpPr>
      <xdr:spPr>
        <a:xfrm>
          <a:off x="1204355" y="0"/>
          <a:ext cx="7730837" cy="4914294"/>
        </a:xfrm>
        <a:prstGeom prst="rect">
          <a:avLst/>
        </a:prstGeom>
        <a:solidFill>
          <a:srgbClr val="FFFF00">
            <a:alpha val="57000"/>
          </a:srgb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4400" b="1">
            <a:solidFill>
              <a:srgbClr val="FF0000"/>
            </a:solidFill>
          </a:endParaRPr>
        </a:p>
        <a:p>
          <a:pPr algn="ctr"/>
          <a:endParaRPr lang="en-US" sz="4400" b="1">
            <a:solidFill>
              <a:srgbClr val="FF0000"/>
            </a:solidFill>
          </a:endParaRPr>
        </a:p>
        <a:p>
          <a:pPr algn="ctr"/>
          <a:r>
            <a:rPr lang="en-US" sz="4400" b="1">
              <a:solidFill>
                <a:srgbClr val="FF0000"/>
              </a:solidFill>
            </a:rPr>
            <a:t>NOT UPDATED</a:t>
          </a: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a:p>
          <a:endParaRPr lang="en-US" sz="1100" b="1">
            <a:solidFill>
              <a:srgbClr val="FF0000"/>
            </a:solidFill>
          </a:endParaRPr>
        </a:p>
      </xdr:txBody>
    </xdr:sp>
    <xdr:clientData/>
  </xdr:oneCellAnchor>
  <xdr:twoCellAnchor>
    <xdr:from>
      <xdr:col>0</xdr:col>
      <xdr:colOff>0</xdr:colOff>
      <xdr:row>8</xdr:row>
      <xdr:rowOff>0</xdr:rowOff>
    </xdr:from>
    <xdr:to>
      <xdr:col>5</xdr:col>
      <xdr:colOff>15240</xdr:colOff>
      <xdr:row>25</xdr:row>
      <xdr:rowOff>60960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tec/MWD/MWD2014_FORSCRUB001/NATIVES/001/FPM%20-%20v763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tec/MWD/MWD2014_FORSCRUB001/NATIVES/001/FPM%20-%20v754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tec/MWD/MWD2014_FORSCRUB001/NATIVES/001/MWD2014-0000017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tec/MWD/MWD2014_FORSCRUB001/NATIVES/001/FPM%20-%20v704m%20-%20Base%20with%20$200CP%20-%20Board%20Letter%20Option%201.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ified Accrual"/>
      <sheetName val="LRFP"/>
      <sheetName val="Chart_Reserves"/>
      <sheetName val="Chart_Reserves _letter"/>
      <sheetName val="Chart_MWD"/>
      <sheetName val="Chart_CIPFin"/>
      <sheetName val="Chart_Rates"/>
      <sheetName val="Chart_Other"/>
      <sheetName val="Update Procedures"/>
      <sheetName val="Overview"/>
      <sheetName val="CIP Funding Overview"/>
      <sheetName val="Funds Overview"/>
      <sheetName val="Control"/>
      <sheetName val="CHECKS"/>
      <sheetName val="Reserves_Cash"/>
      <sheetName val="Reserves_ModA"/>
      <sheetName val="CurrentYear"/>
      <sheetName val="Solved Rates"/>
      <sheetName val="Rates"/>
      <sheetName val="SetRates"/>
      <sheetName val="Rate Elements"/>
      <sheetName val="Table_Proof of Rev"/>
      <sheetName val="Table_Proof of Rev- NOT USED"/>
      <sheetName val="LRP Rate"/>
      <sheetName val="Avg Rates"/>
      <sheetName val="Low Rates"/>
      <sheetName val="High Rates"/>
      <sheetName val="Interest Check"/>
      <sheetName val="Funds_Cash"/>
      <sheetName val="Funds_ModA"/>
      <sheetName val="Table_Funds_Yr1_ModA"/>
      <sheetName val="Table_Funds_Yr2_ModA"/>
      <sheetName val="Table_Funds_Yr1_Cash"/>
      <sheetName val="Table_Funds_Yr2_Cash"/>
      <sheetName val="Table_Sources&amp;Uses_ModA"/>
      <sheetName val="Table_Sources&amp;Uses_cash"/>
      <sheetName val="Table_Debt Service"/>
      <sheetName val="Programs"/>
      <sheetName val="MinMaxReserve"/>
      <sheetName val="Table_MinMax"/>
      <sheetName val="MinMaxBalance"/>
      <sheetName val="Prefunding"/>
      <sheetName val="RevenueReq_Forecast"/>
      <sheetName val="RevenueReq_Final"/>
      <sheetName val="Revenue_Forecast"/>
      <sheetName val="Revenue_Final"/>
      <sheetName val="Fixed Charges_Month"/>
      <sheetName val="Revenue_Month"/>
      <sheetName val="CIP_Funding"/>
      <sheetName val="NewFixedDebt"/>
      <sheetName val="NewVarDebt"/>
      <sheetName val="CIPFin"/>
      <sheetName val="DebtSummary"/>
      <sheetName val="Equity2"/>
      <sheetName val="BGT_Table_Funds_Yr1"/>
      <sheetName val="BGT_Table_Funds_Yr2"/>
      <sheetName val="BGT_Table_Sources&amp;Uses"/>
      <sheetName val="BGT_Table_CIP"/>
      <sheetName val="BGT_Cost&amp;Rev"/>
      <sheetName val="BGT_Table_Rates"/>
      <sheetName val="BGT_Other"/>
      <sheetName val="Table_OS"/>
      <sheetName val="Table_Coverages"/>
      <sheetName val="Table_Rev_Req"/>
      <sheetName val="Small Hydro Power"/>
      <sheetName val="Treament"/>
      <sheetName val="Lib_Sales"/>
      <sheetName val="Lib_Debt"/>
      <sheetName val="Lib_Misc_Rev"/>
      <sheetName val="Lib_Misc Debt"/>
      <sheetName val="PTax"/>
      <sheetName val="Lib_R&amp;R"/>
      <sheetName val="Lib_CIP"/>
      <sheetName val="Lib_CVWD"/>
      <sheetName val="Lib_BABs"/>
      <sheetName val="Lib_SWP"/>
      <sheetName val="Lib_SWP FY2013 &amp; FY2014 Budget"/>
      <sheetName val="Lib_SWP change"/>
      <sheetName val="Lib_O&amp;M"/>
      <sheetName val="Lib_DepartmentalCosts"/>
      <sheetName val="Lib_NBV"/>
      <sheetName val="Lib_DM"/>
      <sheetName val="Lib_CFS"/>
      <sheetName val="Lib_EngFactors"/>
      <sheetName val="COS_Index"/>
      <sheetName val="COS Engine"/>
      <sheetName val="COS_Projections"/>
      <sheetName val="COS_EngFactors"/>
      <sheetName val="COS_RevReqFunctAlloc"/>
      <sheetName val="COS_Class1"/>
      <sheetName val="COS_Class2"/>
      <sheetName val="COS_Class3"/>
      <sheetName val="COS_Class4"/>
      <sheetName val="COS_Class5"/>
      <sheetName val="COS_Class6"/>
      <sheetName val="COS_Class7"/>
      <sheetName val="COS_Class8"/>
      <sheetName val="COS_Class9"/>
      <sheetName val="COS_Class10"/>
      <sheetName val="COS_Class11"/>
      <sheetName val="COS_Class12"/>
      <sheetName val="COS_Class13"/>
      <sheetName val="COS_Class14"/>
      <sheetName val="COS_Class15"/>
      <sheetName val="COS_Class16"/>
      <sheetName val="COS_Class17"/>
      <sheetName val="COS_Class18"/>
      <sheetName val="COS_Class19"/>
      <sheetName val="COS_Class20"/>
      <sheetName val="COS_Class21"/>
      <sheetName val="COS_Class22"/>
      <sheetName val="COS_Class23"/>
      <sheetName val="COS_Class24"/>
      <sheetName val="COS_ClassSumByLineItem"/>
      <sheetName val="COS_A&amp;GClass%"/>
      <sheetName val="COS_A&amp;GFunct%"/>
      <sheetName val="COS_ClassSumByFunct"/>
      <sheetName val="COS_AllocatedCosts"/>
      <sheetName val="COS_ScheduleB-2"/>
      <sheetName val="COS_ScheduleB-3"/>
      <sheetName val="COS_ScheduleB-5"/>
      <sheetName val="COS_ScheduleB-6"/>
      <sheetName val="COS_ScheduleB-7"/>
      <sheetName val="VCM_FY_Accrual"/>
      <sheetName val="VCM_CY_Accrual"/>
      <sheetName val="VCM_FY_Cash"/>
      <sheetName val="VCM_Programs-CR_FY_Accrual"/>
      <sheetName val="VCM_Programs-NC_FY_Accrual"/>
      <sheetName val="VCM_Programs-IB_FY_Accrual"/>
      <sheetName val="Lookup_Charts_New"/>
      <sheetName val="Lookup_Charts_New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row r="5">
          <cell r="H5">
            <v>2016</v>
          </cell>
        </row>
      </sheetData>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odified Accrual"/>
      <sheetName val="LRFP"/>
      <sheetName val="Chart_Reserves"/>
      <sheetName val="Chart_MWD"/>
      <sheetName val="Chart_CIPFin"/>
      <sheetName val="Chart_Rates"/>
      <sheetName val="Chart_Other"/>
      <sheetName val="Update Procedures"/>
      <sheetName val="Overview"/>
      <sheetName val="CIP Funding Overview"/>
      <sheetName val="Funds Overview"/>
      <sheetName val="Control"/>
      <sheetName val="CHECKS"/>
      <sheetName val="Reserves_Cash"/>
      <sheetName val="Reserves_ModA"/>
      <sheetName val="CurrentYear"/>
      <sheetName val="Solved Rates"/>
      <sheetName val="Rates"/>
      <sheetName val="SetRates"/>
      <sheetName val="Rate Elements"/>
      <sheetName val="Table_Proof of Rev"/>
      <sheetName val="Table_Proof of Rev- NOT USED"/>
      <sheetName val="LRP Rate"/>
      <sheetName val="Avg Rates"/>
      <sheetName val="Low Rates"/>
      <sheetName val="High Rates"/>
      <sheetName val="Interest Check"/>
      <sheetName val="Funds_Cash"/>
      <sheetName val="Funds_ModA"/>
      <sheetName val="Table_Funds_Yr1_ModA"/>
      <sheetName val="Table_Funds_Yr2_ModA"/>
      <sheetName val="Table_Funds_Yr1_Cash"/>
      <sheetName val="Table_Funds_Yr2_Cash"/>
      <sheetName val="Table_Sources&amp;Uses_ModA"/>
      <sheetName val="Table_Sources&amp;Uses_cash"/>
      <sheetName val="Table_Debt Service"/>
      <sheetName val="Programs"/>
      <sheetName val="MinMaxReserve"/>
      <sheetName val="Table_MinMax"/>
      <sheetName val="MinMaxBalance"/>
      <sheetName val="RevenueReq_Forecast"/>
      <sheetName val="RevenueReq_Final"/>
      <sheetName val="Revenue_Forecast"/>
      <sheetName val="Revenue_Final"/>
      <sheetName val="Fixed Charges_Month"/>
      <sheetName val="Revenue_Month"/>
      <sheetName val="CIP_Funding"/>
      <sheetName val="NewFixedDebt"/>
      <sheetName val="NewVarDebt"/>
      <sheetName val="CIPFin"/>
      <sheetName val="DebtSummary"/>
      <sheetName val="Equity2"/>
      <sheetName val="BGT_Table_Funds_Yr1"/>
      <sheetName val="BGT_Table_Funds_Yr2"/>
      <sheetName val="BGT_Table_Sources&amp;Uses"/>
      <sheetName val="BGT_Table_CIP"/>
      <sheetName val="BGT_Cost&amp;Rev"/>
      <sheetName val="BGT_Table_Rates"/>
      <sheetName val="BGT_Other"/>
      <sheetName val="Table_OS"/>
      <sheetName val="Table_Coverages"/>
      <sheetName val="Table_Rev_Req"/>
      <sheetName val="Small Hydro Power"/>
      <sheetName val="Treament"/>
      <sheetName val="Lib_Sales"/>
      <sheetName val="Lib_Debt"/>
      <sheetName val="Lib_Misc_Rev"/>
      <sheetName val="Lib_Misc Debt"/>
      <sheetName val="PTax"/>
      <sheetName val="Lib_R&amp;R"/>
      <sheetName val="Lib_CIP"/>
      <sheetName val="Lib_CVWD"/>
      <sheetName val="Lib_BABs"/>
      <sheetName val="Lib_SWP"/>
      <sheetName val="Lib_SWP FY2013 &amp; FY2014 Budget"/>
      <sheetName val="Lib_SWP change"/>
      <sheetName val="Lib_O&amp;M"/>
      <sheetName val="Lib_DepartmentalCosts"/>
      <sheetName val="Lib_NBV"/>
      <sheetName val="Lib_DM"/>
      <sheetName val="Lib_CFS"/>
      <sheetName val="Lib_EngFactors"/>
      <sheetName val="COS_Index"/>
      <sheetName val="COS Engine"/>
      <sheetName val="COS_Projections"/>
      <sheetName val="COS_EngFactors"/>
      <sheetName val="COS_RevReqFunctAlloc"/>
      <sheetName val="COS_Class1"/>
      <sheetName val="COS_Class2"/>
      <sheetName val="COS_Class3"/>
      <sheetName val="COS_Class4"/>
      <sheetName val="COS_Class5"/>
      <sheetName val="COS_Class6"/>
      <sheetName val="COS_Class7"/>
      <sheetName val="COS_Class8"/>
      <sheetName val="COS_Class9"/>
      <sheetName val="COS_Class10"/>
      <sheetName val="COS_Class11"/>
      <sheetName val="COS_Class12"/>
      <sheetName val="COS_Class13"/>
      <sheetName val="COS_Class14"/>
      <sheetName val="COS_Class15"/>
      <sheetName val="COS_Class16"/>
      <sheetName val="COS_Class17"/>
      <sheetName val="COS_Class18"/>
      <sheetName val="COS_Class19"/>
      <sheetName val="COS_Class20"/>
      <sheetName val="COS_Class21"/>
      <sheetName val="COS_Class22"/>
      <sheetName val="COS_Class23"/>
      <sheetName val="COS_Class24"/>
      <sheetName val="COS_ClassSumByLineItem"/>
      <sheetName val="COS_A&amp;GClass%_dLbr"/>
      <sheetName val="COS_A&amp;GFunct%"/>
      <sheetName val="COS_ClassSumByFunct"/>
      <sheetName val="COS_AllocatedCosts"/>
      <sheetName val="COS_ScheduleB-2"/>
      <sheetName val="COS_ScheduleB-3"/>
      <sheetName val="COS_ScheduleB-5"/>
      <sheetName val="COS_ScheduleB-6"/>
      <sheetName val="COS_ScheduleB-7"/>
      <sheetName val="VCM_FY_Accrual"/>
      <sheetName val="VCM_CY_Accrual"/>
      <sheetName val="VCM_FY_Cash"/>
      <sheetName val="VCM_Programs-CR_FY_Accrual"/>
      <sheetName val="VCM_Programs-NC_FY_Accrual"/>
      <sheetName val="VCM_Programs-IB_FY_Accrual"/>
      <sheetName val="Lookup_Charts_New"/>
      <sheetName val="Lookup_Charts_New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O4">
            <v>2009</v>
          </cell>
          <cell r="P4">
            <v>2010</v>
          </cell>
          <cell r="Q4">
            <v>2011</v>
          </cell>
          <cell r="R4">
            <v>2012</v>
          </cell>
          <cell r="S4">
            <v>2013</v>
          </cell>
          <cell r="T4">
            <v>2014</v>
          </cell>
          <cell r="U4">
            <v>2015</v>
          </cell>
          <cell r="V4">
            <v>2016</v>
          </cell>
          <cell r="W4">
            <v>2017</v>
          </cell>
        </row>
        <row r="9">
          <cell r="T9">
            <v>80.091400259999986</v>
          </cell>
          <cell r="U9">
            <v>90.199644817299941</v>
          </cell>
          <cell r="V9">
            <v>92.22189329531416</v>
          </cell>
        </row>
        <row r="10">
          <cell r="T10">
            <v>19.549030771397071</v>
          </cell>
          <cell r="U10">
            <v>19.27338876194279</v>
          </cell>
          <cell r="V10">
            <v>18.828950432163325</v>
          </cell>
        </row>
        <row r="11">
          <cell r="T11">
            <v>0</v>
          </cell>
          <cell r="U11">
            <v>5.5886244611022774E-8</v>
          </cell>
          <cell r="V11">
            <v>4.0785487128567562E-8</v>
          </cell>
        </row>
        <row r="12">
          <cell r="T12">
            <v>12.501871137259366</v>
          </cell>
          <cell r="U12">
            <v>13.401610744723774</v>
          </cell>
          <cell r="V12">
            <v>23.587313289515805</v>
          </cell>
        </row>
        <row r="13">
          <cell r="T13">
            <v>0</v>
          </cell>
          <cell r="U13">
            <v>5.1132387310638832</v>
          </cell>
          <cell r="V13">
            <v>6.0754326151714242</v>
          </cell>
        </row>
        <row r="14">
          <cell r="T14">
            <v>6.0523532900000001</v>
          </cell>
          <cell r="U14">
            <v>5.0999999999999996</v>
          </cell>
          <cell r="V14">
            <v>5.202</v>
          </cell>
        </row>
        <row r="20">
          <cell r="T20">
            <v>129.13914199999999</v>
          </cell>
          <cell r="U20">
            <v>162.86971047755736</v>
          </cell>
          <cell r="V20">
            <v>181.65256144509635</v>
          </cell>
        </row>
        <row r="23">
          <cell r="T23">
            <v>482.30918100000008</v>
          </cell>
          <cell r="U23">
            <v>491.30318002691968</v>
          </cell>
          <cell r="V23">
            <v>509.68793453709679</v>
          </cell>
        </row>
        <row r="25">
          <cell r="T25">
            <v>26.409500000000001</v>
          </cell>
          <cell r="U25">
            <v>26.5657</v>
          </cell>
          <cell r="V25">
            <v>27.644213000000001</v>
          </cell>
        </row>
        <row r="29">
          <cell r="N29">
            <v>0</v>
          </cell>
          <cell r="O29">
            <v>0</v>
          </cell>
          <cell r="P29">
            <v>0</v>
          </cell>
          <cell r="Q29">
            <v>0</v>
          </cell>
          <cell r="R29">
            <v>0</v>
          </cell>
          <cell r="S29">
            <v>0</v>
          </cell>
          <cell r="T29">
            <v>597.05225771000005</v>
          </cell>
          <cell r="U29">
            <v>422.66907664477043</v>
          </cell>
          <cell r="V29">
            <v>434.21299559480821</v>
          </cell>
        </row>
        <row r="35">
          <cell r="T35">
            <v>369.54823536999993</v>
          </cell>
          <cell r="U35">
            <v>325.93882481145152</v>
          </cell>
          <cell r="V35">
            <v>324.95603685798295</v>
          </cell>
        </row>
        <row r="36">
          <cell r="T36">
            <v>36.463714810000013</v>
          </cell>
          <cell r="U36">
            <v>69.269619860991256</v>
          </cell>
          <cell r="V36">
            <v>64.58710591979299</v>
          </cell>
        </row>
        <row r="37">
          <cell r="T37">
            <v>24.054957986375602</v>
          </cell>
          <cell r="U37">
            <v>26.800113002058779</v>
          </cell>
          <cell r="V37">
            <v>35.630044350754751</v>
          </cell>
        </row>
        <row r="38">
          <cell r="T38">
            <v>17.829772160000001</v>
          </cell>
          <cell r="U38">
            <v>20</v>
          </cell>
          <cell r="V38">
            <v>20</v>
          </cell>
        </row>
        <row r="39">
          <cell r="T39">
            <v>34.602299899999998</v>
          </cell>
          <cell r="U39">
            <v>42.160117654461438</v>
          </cell>
          <cell r="V39">
            <v>41.654767594064495</v>
          </cell>
        </row>
        <row r="40">
          <cell r="T40">
            <v>0</v>
          </cell>
          <cell r="U40">
            <v>0</v>
          </cell>
          <cell r="V40">
            <v>0</v>
          </cell>
        </row>
        <row r="42">
          <cell r="S42">
            <v>54.953175790000003</v>
          </cell>
          <cell r="T42">
            <v>125</v>
          </cell>
          <cell r="U42">
            <v>235.00000000000009</v>
          </cell>
          <cell r="V42">
            <v>220</v>
          </cell>
        </row>
        <row r="95">
          <cell r="R95">
            <v>0</v>
          </cell>
          <cell r="S95">
            <v>33.925079250000039</v>
          </cell>
          <cell r="T95">
            <v>9.5961326400001798</v>
          </cell>
          <cell r="U95">
            <v>15.399999999999999</v>
          </cell>
          <cell r="V95">
            <v>18.399999999999984</v>
          </cell>
        </row>
        <row r="106">
          <cell r="N106">
            <v>0</v>
          </cell>
          <cell r="O106">
            <v>0</v>
          </cell>
          <cell r="P106">
            <v>0</v>
          </cell>
          <cell r="Q106">
            <v>0</v>
          </cell>
          <cell r="R106">
            <v>0</v>
          </cell>
          <cell r="S106">
            <v>7.57</v>
          </cell>
          <cell r="T106">
            <v>1578.2618961177193</v>
          </cell>
          <cell r="U106">
            <v>1515.4530488897365</v>
          </cell>
          <cell r="V106">
            <v>1523.2132951815502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row r="5">
          <cell r="H5">
            <v>2015</v>
          </cell>
        </row>
      </sheetData>
      <sheetData sheetId="84" refreshError="1"/>
      <sheetData sheetId="85" refreshError="1">
        <row r="11">
          <cell r="H11">
            <v>1</v>
          </cell>
          <cell r="I11">
            <v>0</v>
          </cell>
          <cell r="J11">
            <v>0</v>
          </cell>
          <cell r="K11">
            <v>1</v>
          </cell>
        </row>
        <row r="12">
          <cell r="H12">
            <v>1</v>
          </cell>
          <cell r="I12">
            <v>0</v>
          </cell>
          <cell r="J12">
            <v>0</v>
          </cell>
          <cell r="K12">
            <v>1</v>
          </cell>
        </row>
        <row r="14">
          <cell r="H14">
            <v>0.56169342790903931</v>
          </cell>
          <cell r="I14">
            <v>0.2373434303954943</v>
          </cell>
          <cell r="J14">
            <v>0.20096314169546639</v>
          </cell>
          <cell r="K14">
            <v>1</v>
          </cell>
        </row>
        <row r="15">
          <cell r="H15">
            <v>0.56169342790903931</v>
          </cell>
          <cell r="I15">
            <v>0.2373434303954943</v>
          </cell>
          <cell r="J15">
            <v>0.20096314169546639</v>
          </cell>
          <cell r="K15">
            <v>1</v>
          </cell>
        </row>
        <row r="16">
          <cell r="H16">
            <v>0.56169342790903931</v>
          </cell>
          <cell r="I16">
            <v>0.2373434303954943</v>
          </cell>
          <cell r="J16">
            <v>0.20096314169546639</v>
          </cell>
          <cell r="K16">
            <v>1</v>
          </cell>
        </row>
        <row r="18">
          <cell r="H18">
            <v>0</v>
          </cell>
          <cell r="I18">
            <v>0</v>
          </cell>
          <cell r="J18">
            <v>1</v>
          </cell>
          <cell r="K18">
            <v>1</v>
          </cell>
        </row>
        <row r="19">
          <cell r="H19">
            <v>1</v>
          </cell>
          <cell r="I19">
            <v>0</v>
          </cell>
          <cell r="J19">
            <v>0</v>
          </cell>
          <cell r="K19">
            <v>1</v>
          </cell>
        </row>
        <row r="20">
          <cell r="H20">
            <v>0.45679641569154356</v>
          </cell>
          <cell r="I20">
            <v>0.37349550384868635</v>
          </cell>
          <cell r="J20">
            <v>0.16970808045977009</v>
          </cell>
          <cell r="K20">
            <v>1</v>
          </cell>
        </row>
        <row r="21">
          <cell r="H21">
            <v>0.31487711361018894</v>
          </cell>
          <cell r="I21">
            <v>0.29604216957505408</v>
          </cell>
          <cell r="J21">
            <v>0.38908071681475703</v>
          </cell>
          <cell r="K21">
            <v>1</v>
          </cell>
        </row>
        <row r="22">
          <cell r="H22">
            <v>0.45679641569154356</v>
          </cell>
          <cell r="I22">
            <v>0.37349550384868635</v>
          </cell>
          <cell r="J22">
            <v>0.16970808045977009</v>
          </cell>
          <cell r="K22">
            <v>1</v>
          </cell>
        </row>
      </sheetData>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row r="12">
          <cell r="J12">
            <v>52931201.729193985</v>
          </cell>
          <cell r="K12">
            <v>0</v>
          </cell>
          <cell r="L12">
            <v>52931201.729193985</v>
          </cell>
          <cell r="M12">
            <v>0</v>
          </cell>
          <cell r="N12">
            <v>0</v>
          </cell>
          <cell r="O12">
            <v>0</v>
          </cell>
          <cell r="P12">
            <v>0</v>
          </cell>
          <cell r="Q12">
            <v>52931201.729193985</v>
          </cell>
        </row>
        <row r="13">
          <cell r="J13">
            <v>117802073.42306812</v>
          </cell>
          <cell r="K13">
            <v>0</v>
          </cell>
          <cell r="L13">
            <v>117802073.42306812</v>
          </cell>
          <cell r="M13">
            <v>0</v>
          </cell>
          <cell r="N13">
            <v>0</v>
          </cell>
          <cell r="O13">
            <v>0</v>
          </cell>
          <cell r="P13">
            <v>0</v>
          </cell>
          <cell r="Q13">
            <v>117802073.42306812</v>
          </cell>
        </row>
        <row r="14">
          <cell r="J14">
            <v>13213573.133586584</v>
          </cell>
          <cell r="K14">
            <v>0</v>
          </cell>
          <cell r="L14">
            <v>13213573.133586584</v>
          </cell>
          <cell r="M14">
            <v>0</v>
          </cell>
          <cell r="N14">
            <v>0</v>
          </cell>
          <cell r="O14">
            <v>0</v>
          </cell>
          <cell r="P14">
            <v>0</v>
          </cell>
          <cell r="Q14">
            <v>13213573.133586584</v>
          </cell>
        </row>
        <row r="15">
          <cell r="J15">
            <v>183946848.28584868</v>
          </cell>
          <cell r="K15">
            <v>0</v>
          </cell>
          <cell r="L15">
            <v>183946848.28584868</v>
          </cell>
          <cell r="M15">
            <v>0</v>
          </cell>
          <cell r="N15">
            <v>0</v>
          </cell>
          <cell r="O15">
            <v>0</v>
          </cell>
          <cell r="P15">
            <v>0</v>
          </cell>
          <cell r="Q15">
            <v>183946848.28584868</v>
          </cell>
        </row>
        <row r="19">
          <cell r="J19">
            <v>43475255.919170223</v>
          </cell>
          <cell r="K19">
            <v>0</v>
          </cell>
          <cell r="L19">
            <v>16018364.549868302</v>
          </cell>
          <cell r="M19">
            <v>0</v>
          </cell>
          <cell r="N19">
            <v>27456891.369301915</v>
          </cell>
          <cell r="O19">
            <v>0</v>
          </cell>
          <cell r="P19">
            <v>0</v>
          </cell>
          <cell r="Q19">
            <v>43475255.919170216</v>
          </cell>
        </row>
        <row r="20">
          <cell r="J20">
            <v>59528287.239146762</v>
          </cell>
          <cell r="K20">
            <v>3642441.0478860647</v>
          </cell>
          <cell r="L20">
            <v>52806930.468905278</v>
          </cell>
          <cell r="M20">
            <v>3078915.7223554268</v>
          </cell>
          <cell r="N20">
            <v>0</v>
          </cell>
          <cell r="O20">
            <v>0</v>
          </cell>
          <cell r="P20">
            <v>0</v>
          </cell>
          <cell r="Q20">
            <v>59528287.239146769</v>
          </cell>
        </row>
        <row r="22">
          <cell r="J22">
            <v>187094976.88548699</v>
          </cell>
          <cell r="K22">
            <v>0</v>
          </cell>
          <cell r="L22">
            <v>0</v>
          </cell>
          <cell r="M22">
            <v>0</v>
          </cell>
          <cell r="N22">
            <v>187094976.88548699</v>
          </cell>
          <cell r="O22">
            <v>0</v>
          </cell>
          <cell r="P22">
            <v>0</v>
          </cell>
          <cell r="Q22">
            <v>187094976.88548699</v>
          </cell>
        </row>
        <row r="23">
          <cell r="J23">
            <v>196328310.70852652</v>
          </cell>
          <cell r="K23">
            <v>10771375.177623866</v>
          </cell>
          <cell r="L23">
            <v>176452009.47999996</v>
          </cell>
          <cell r="M23">
            <v>9104926.0509026852</v>
          </cell>
          <cell r="N23">
            <v>0</v>
          </cell>
          <cell r="O23">
            <v>0</v>
          </cell>
          <cell r="P23">
            <v>0</v>
          </cell>
          <cell r="Q23">
            <v>196328310.70852652</v>
          </cell>
        </row>
        <row r="24">
          <cell r="J24">
            <v>107180907.14448389</v>
          </cell>
          <cell r="K24">
            <v>21854345.186018784</v>
          </cell>
          <cell r="L24">
            <v>66139941.262529001</v>
          </cell>
          <cell r="M24">
            <v>19186620.695936106</v>
          </cell>
          <cell r="N24">
            <v>0</v>
          </cell>
          <cell r="O24">
            <v>0</v>
          </cell>
          <cell r="P24">
            <v>0</v>
          </cell>
          <cell r="Q24">
            <v>107180907.14448389</v>
          </cell>
        </row>
        <row r="25">
          <cell r="J25">
            <v>593607737.89681435</v>
          </cell>
          <cell r="K25">
            <v>36268161.411528714</v>
          </cell>
          <cell r="L25">
            <v>311417245.76130253</v>
          </cell>
          <cell r="M25">
            <v>31370462.469194219</v>
          </cell>
          <cell r="N25">
            <v>214551868.25478894</v>
          </cell>
          <cell r="O25">
            <v>0</v>
          </cell>
          <cell r="P25">
            <v>0</v>
          </cell>
          <cell r="Q25">
            <v>593607737.89681447</v>
          </cell>
        </row>
        <row r="29">
          <cell r="J29">
            <v>79068633.384397864</v>
          </cell>
          <cell r="K29">
            <v>0</v>
          </cell>
          <cell r="L29">
            <v>10409107.58066394</v>
          </cell>
          <cell r="M29">
            <v>68659525.803733915</v>
          </cell>
          <cell r="N29">
            <v>0</v>
          </cell>
          <cell r="O29">
            <v>0</v>
          </cell>
          <cell r="P29">
            <v>0</v>
          </cell>
          <cell r="Q29">
            <v>79068633.384397849</v>
          </cell>
        </row>
        <row r="30">
          <cell r="J30">
            <v>70789397.582995698</v>
          </cell>
          <cell r="K30">
            <v>0</v>
          </cell>
          <cell r="L30">
            <v>70789397.582995698</v>
          </cell>
          <cell r="M30">
            <v>0</v>
          </cell>
          <cell r="N30">
            <v>0</v>
          </cell>
          <cell r="O30">
            <v>0</v>
          </cell>
          <cell r="P30">
            <v>0</v>
          </cell>
          <cell r="Q30">
            <v>70789397.582995698</v>
          </cell>
        </row>
        <row r="31">
          <cell r="J31">
            <v>20349389.498138782</v>
          </cell>
          <cell r="K31">
            <v>6508987.0173133686</v>
          </cell>
          <cell r="L31">
            <v>10887856.82601778</v>
          </cell>
          <cell r="M31">
            <v>2952545.6548076337</v>
          </cell>
          <cell r="N31">
            <v>0</v>
          </cell>
          <cell r="O31">
            <v>0</v>
          </cell>
          <cell r="P31">
            <v>0</v>
          </cell>
          <cell r="Q31">
            <v>20349389.498138785</v>
          </cell>
        </row>
        <row r="32">
          <cell r="J32">
            <v>-1456991.8463140398</v>
          </cell>
          <cell r="K32">
            <v>0</v>
          </cell>
          <cell r="L32">
            <v>0</v>
          </cell>
          <cell r="M32">
            <v>0</v>
          </cell>
          <cell r="N32">
            <v>-1456991.8463140398</v>
          </cell>
          <cell r="O32">
            <v>0</v>
          </cell>
          <cell r="P32">
            <v>0</v>
          </cell>
          <cell r="Q32">
            <v>-1456991.8463140398</v>
          </cell>
        </row>
        <row r="33">
          <cell r="J33">
            <v>168750428.61921829</v>
          </cell>
          <cell r="K33">
            <v>6508987.0173133686</v>
          </cell>
          <cell r="L33">
            <v>92086361.989677429</v>
          </cell>
          <cell r="M33">
            <v>71612071.458541557</v>
          </cell>
          <cell r="N33">
            <v>-1456991.8463140398</v>
          </cell>
          <cell r="O33">
            <v>0</v>
          </cell>
          <cell r="P33">
            <v>0</v>
          </cell>
          <cell r="Q33">
            <v>168750428.61921829</v>
          </cell>
        </row>
        <row r="36">
          <cell r="J36">
            <v>0</v>
          </cell>
          <cell r="K36">
            <v>0</v>
          </cell>
          <cell r="L36">
            <v>0</v>
          </cell>
          <cell r="M36">
            <v>0</v>
          </cell>
          <cell r="N36">
            <v>0</v>
          </cell>
          <cell r="O36">
            <v>0</v>
          </cell>
          <cell r="P36">
            <v>0</v>
          </cell>
          <cell r="Q36">
            <v>0</v>
          </cell>
        </row>
        <row r="37">
          <cell r="J37">
            <v>0</v>
          </cell>
          <cell r="K37">
            <v>0</v>
          </cell>
          <cell r="L37">
            <v>0</v>
          </cell>
          <cell r="M37">
            <v>0</v>
          </cell>
          <cell r="N37">
            <v>0</v>
          </cell>
          <cell r="O37">
            <v>0</v>
          </cell>
          <cell r="P37">
            <v>0</v>
          </cell>
          <cell r="Q37">
            <v>0</v>
          </cell>
        </row>
        <row r="38">
          <cell r="J38">
            <v>0</v>
          </cell>
          <cell r="K38">
            <v>0</v>
          </cell>
          <cell r="L38">
            <v>0</v>
          </cell>
          <cell r="M38">
            <v>0</v>
          </cell>
          <cell r="N38">
            <v>0</v>
          </cell>
          <cell r="O38">
            <v>0</v>
          </cell>
          <cell r="P38">
            <v>0</v>
          </cell>
          <cell r="Q38">
            <v>0</v>
          </cell>
        </row>
        <row r="39">
          <cell r="J39">
            <v>0</v>
          </cell>
          <cell r="K39">
            <v>0</v>
          </cell>
          <cell r="L39">
            <v>0</v>
          </cell>
          <cell r="M39">
            <v>0</v>
          </cell>
          <cell r="N39">
            <v>0</v>
          </cell>
          <cell r="O39">
            <v>0</v>
          </cell>
          <cell r="P39">
            <v>0</v>
          </cell>
          <cell r="Q39">
            <v>0</v>
          </cell>
        </row>
        <row r="42">
          <cell r="J42">
            <v>65770475.139290437</v>
          </cell>
          <cell r="K42">
            <v>10771685.85392726</v>
          </cell>
          <cell r="L42">
            <v>33473657.765241854</v>
          </cell>
          <cell r="M42">
            <v>12611115.320259759</v>
          </cell>
          <cell r="N42">
            <v>8914016.1998615712</v>
          </cell>
          <cell r="O42">
            <v>0</v>
          </cell>
          <cell r="P42">
            <v>0</v>
          </cell>
          <cell r="Q42">
            <v>65770475.139290445</v>
          </cell>
        </row>
        <row r="43">
          <cell r="J43">
            <v>61805361.094817281</v>
          </cell>
          <cell r="K43">
            <v>10572398.801670443</v>
          </cell>
          <cell r="L43">
            <v>34050973.638293162</v>
          </cell>
          <cell r="M43">
            <v>12378767.577307183</v>
          </cell>
          <cell r="N43">
            <v>4803221.0775464941</v>
          </cell>
          <cell r="O43">
            <v>0</v>
          </cell>
          <cell r="P43">
            <v>0</v>
          </cell>
          <cell r="Q43">
            <v>61805361.094817281</v>
          </cell>
        </row>
        <row r="44">
          <cell r="J44">
            <v>73312565.31085147</v>
          </cell>
          <cell r="K44">
            <v>13437687.004327578</v>
          </cell>
          <cell r="L44">
            <v>37241987.650321648</v>
          </cell>
          <cell r="M44">
            <v>15735248.355905399</v>
          </cell>
          <cell r="N44">
            <v>6897642.300296844</v>
          </cell>
          <cell r="O44">
            <v>0</v>
          </cell>
          <cell r="P44">
            <v>0</v>
          </cell>
          <cell r="Q44">
            <v>73312565.31085147</v>
          </cell>
        </row>
        <row r="45">
          <cell r="J45">
            <v>36170150.338888556</v>
          </cell>
          <cell r="K45">
            <v>4690586.1111602113</v>
          </cell>
          <cell r="L45">
            <v>23200080.627447776</v>
          </cell>
          <cell r="M45">
            <v>5489221.567869788</v>
          </cell>
          <cell r="N45">
            <v>2790262.0324107758</v>
          </cell>
          <cell r="O45">
            <v>0</v>
          </cell>
          <cell r="P45">
            <v>0</v>
          </cell>
          <cell r="Q45">
            <v>36170150.338888556</v>
          </cell>
        </row>
        <row r="46">
          <cell r="J46">
            <v>76182340.75074096</v>
          </cell>
          <cell r="K46">
            <v>14284792.090715</v>
          </cell>
          <cell r="L46">
            <v>38365327.043665521</v>
          </cell>
          <cell r="M46">
            <v>16727758.195536535</v>
          </cell>
          <cell r="N46">
            <v>6804463.4208239159</v>
          </cell>
          <cell r="O46">
            <v>0</v>
          </cell>
          <cell r="P46">
            <v>0</v>
          </cell>
          <cell r="Q46">
            <v>76182340.750740975</v>
          </cell>
        </row>
        <row r="47">
          <cell r="J47">
            <v>313240892.63458872</v>
          </cell>
          <cell r="K47">
            <v>53757149.861800492</v>
          </cell>
          <cell r="L47">
            <v>166332026.72496995</v>
          </cell>
          <cell r="M47">
            <v>62942111.016878657</v>
          </cell>
          <cell r="N47">
            <v>30209605.030939601</v>
          </cell>
          <cell r="O47">
            <v>0</v>
          </cell>
          <cell r="P47">
            <v>0</v>
          </cell>
          <cell r="Q47">
            <v>313240892.63458872</v>
          </cell>
        </row>
        <row r="49">
          <cell r="J49">
            <v>174299168.68382156</v>
          </cell>
          <cell r="K49">
            <v>33340711.107717849</v>
          </cell>
          <cell r="L49">
            <v>125834756.84549129</v>
          </cell>
          <cell r="M49">
            <v>15123700.730612418</v>
          </cell>
          <cell r="N49">
            <v>0</v>
          </cell>
          <cell r="O49">
            <v>0</v>
          </cell>
          <cell r="P49">
            <v>0</v>
          </cell>
          <cell r="Q49">
            <v>174299168.68382156</v>
          </cell>
        </row>
        <row r="50">
          <cell r="J50">
            <v>81867175.522523135</v>
          </cell>
          <cell r="K50">
            <v>0</v>
          </cell>
          <cell r="L50">
            <v>81867175.522523135</v>
          </cell>
          <cell r="M50">
            <v>0</v>
          </cell>
          <cell r="N50">
            <v>0</v>
          </cell>
          <cell r="O50">
            <v>0</v>
          </cell>
          <cell r="P50">
            <v>0</v>
          </cell>
          <cell r="Q50">
            <v>81867175.522523135</v>
          </cell>
        </row>
        <row r="51">
          <cell r="J51">
            <v>0</v>
          </cell>
          <cell r="K51">
            <v>0</v>
          </cell>
          <cell r="L51">
            <v>0</v>
          </cell>
          <cell r="M51">
            <v>0</v>
          </cell>
          <cell r="N51">
            <v>0</v>
          </cell>
          <cell r="O51">
            <v>0</v>
          </cell>
          <cell r="P51">
            <v>0</v>
          </cell>
          <cell r="Q51">
            <v>0</v>
          </cell>
        </row>
        <row r="52">
          <cell r="J52">
            <v>-259202.75307811471</v>
          </cell>
          <cell r="K52">
            <v>0</v>
          </cell>
          <cell r="L52">
            <v>0</v>
          </cell>
          <cell r="M52">
            <v>0</v>
          </cell>
          <cell r="N52">
            <v>0</v>
          </cell>
          <cell r="O52">
            <v>0</v>
          </cell>
          <cell r="P52">
            <v>-259202.75307811471</v>
          </cell>
          <cell r="Q52">
            <v>-259202.75307811471</v>
          </cell>
        </row>
        <row r="53">
          <cell r="J53">
            <v>1515453048.8897367</v>
          </cell>
          <cell r="K53">
            <v>129875009.3983604</v>
          </cell>
          <cell r="L53">
            <v>961484415.12981296</v>
          </cell>
          <cell r="M53">
            <v>181048345.67522687</v>
          </cell>
          <cell r="N53">
            <v>243304481.4394145</v>
          </cell>
          <cell r="O53">
            <v>0</v>
          </cell>
          <cell r="P53">
            <v>-259202.75307811471</v>
          </cell>
          <cell r="Q53">
            <v>1515453048.8897367</v>
          </cell>
        </row>
      </sheetData>
      <sheetData sheetId="115" refreshError="1">
        <row r="12">
          <cell r="G12">
            <v>0</v>
          </cell>
          <cell r="H12">
            <v>0</v>
          </cell>
          <cell r="I12">
            <v>0</v>
          </cell>
          <cell r="J12">
            <v>0</v>
          </cell>
          <cell r="K12">
            <v>0</v>
          </cell>
          <cell r="L12">
            <v>0</v>
          </cell>
          <cell r="M12">
            <v>0</v>
          </cell>
          <cell r="N12">
            <v>0</v>
          </cell>
          <cell r="O12">
            <v>0</v>
          </cell>
          <cell r="P12">
            <v>0</v>
          </cell>
          <cell r="Q12">
            <v>0</v>
          </cell>
        </row>
        <row r="13">
          <cell r="G13">
            <v>183946848.28584868</v>
          </cell>
          <cell r="H13">
            <v>183946848.28584868</v>
          </cell>
          <cell r="I13">
            <v>0</v>
          </cell>
          <cell r="J13">
            <v>0</v>
          </cell>
          <cell r="K13">
            <v>0</v>
          </cell>
          <cell r="L13">
            <v>0</v>
          </cell>
          <cell r="M13">
            <v>0</v>
          </cell>
          <cell r="N13">
            <v>0</v>
          </cell>
          <cell r="O13">
            <v>0</v>
          </cell>
          <cell r="P13">
            <v>0</v>
          </cell>
          <cell r="Q13">
            <v>183946848.28584868</v>
          </cell>
        </row>
        <row r="14">
          <cell r="G14">
            <v>0</v>
          </cell>
          <cell r="H14">
            <v>0</v>
          </cell>
          <cell r="I14">
            <v>0</v>
          </cell>
          <cell r="J14">
            <v>0</v>
          </cell>
          <cell r="K14">
            <v>0</v>
          </cell>
          <cell r="L14">
            <v>0</v>
          </cell>
          <cell r="M14">
            <v>0</v>
          </cell>
          <cell r="N14">
            <v>0</v>
          </cell>
          <cell r="O14">
            <v>0</v>
          </cell>
          <cell r="P14">
            <v>0</v>
          </cell>
          <cell r="Q14">
            <v>0</v>
          </cell>
        </row>
        <row r="15">
          <cell r="G15">
            <v>0</v>
          </cell>
          <cell r="H15">
            <v>0</v>
          </cell>
          <cell r="I15">
            <v>0</v>
          </cell>
          <cell r="J15">
            <v>0</v>
          </cell>
          <cell r="K15">
            <v>0</v>
          </cell>
          <cell r="L15">
            <v>0</v>
          </cell>
          <cell r="M15">
            <v>0</v>
          </cell>
          <cell r="N15">
            <v>0</v>
          </cell>
          <cell r="O15">
            <v>0</v>
          </cell>
          <cell r="P15">
            <v>0</v>
          </cell>
          <cell r="Q15">
            <v>0</v>
          </cell>
        </row>
        <row r="16">
          <cell r="G16">
            <v>0</v>
          </cell>
          <cell r="H16">
            <v>0</v>
          </cell>
          <cell r="I16">
            <v>0</v>
          </cell>
          <cell r="J16">
            <v>0</v>
          </cell>
          <cell r="K16">
            <v>0</v>
          </cell>
          <cell r="L16">
            <v>0</v>
          </cell>
          <cell r="M16">
            <v>0</v>
          </cell>
          <cell r="N16">
            <v>0</v>
          </cell>
          <cell r="O16">
            <v>0</v>
          </cell>
          <cell r="P16">
            <v>0</v>
          </cell>
          <cell r="Q16">
            <v>0</v>
          </cell>
        </row>
        <row r="17">
          <cell r="G17">
            <v>183946848.28584868</v>
          </cell>
          <cell r="H17">
            <v>183946848.28584868</v>
          </cell>
          <cell r="I17">
            <v>0</v>
          </cell>
          <cell r="J17">
            <v>0</v>
          </cell>
          <cell r="K17">
            <v>0</v>
          </cell>
          <cell r="L17">
            <v>0</v>
          </cell>
          <cell r="M17">
            <v>0</v>
          </cell>
          <cell r="N17">
            <v>0</v>
          </cell>
          <cell r="O17">
            <v>0</v>
          </cell>
          <cell r="P17">
            <v>0</v>
          </cell>
          <cell r="Q17">
            <v>183946848.28584868</v>
          </cell>
        </row>
        <row r="20">
          <cell r="G20">
            <v>36268161.411528714</v>
          </cell>
          <cell r="H20">
            <v>0</v>
          </cell>
          <cell r="I20">
            <v>0</v>
          </cell>
          <cell r="J20">
            <v>0</v>
          </cell>
          <cell r="K20">
            <v>0</v>
          </cell>
          <cell r="L20">
            <v>0</v>
          </cell>
          <cell r="M20">
            <v>0</v>
          </cell>
          <cell r="N20">
            <v>0</v>
          </cell>
          <cell r="O20">
            <v>36268161.411528714</v>
          </cell>
          <cell r="P20">
            <v>0</v>
          </cell>
          <cell r="Q20">
            <v>36268161.411528714</v>
          </cell>
        </row>
        <row r="21">
          <cell r="G21">
            <v>311417245.76130253</v>
          </cell>
          <cell r="H21">
            <v>0</v>
          </cell>
          <cell r="I21">
            <v>0</v>
          </cell>
          <cell r="J21">
            <v>311417245.76130253</v>
          </cell>
          <cell r="K21">
            <v>0</v>
          </cell>
          <cell r="L21">
            <v>0</v>
          </cell>
          <cell r="M21">
            <v>0</v>
          </cell>
          <cell r="N21">
            <v>0</v>
          </cell>
          <cell r="O21">
            <v>0</v>
          </cell>
          <cell r="P21">
            <v>0</v>
          </cell>
          <cell r="Q21">
            <v>311417245.76130253</v>
          </cell>
        </row>
        <row r="22">
          <cell r="G22">
            <v>31370462.469194219</v>
          </cell>
          <cell r="H22">
            <v>0</v>
          </cell>
          <cell r="I22">
            <v>0</v>
          </cell>
          <cell r="J22">
            <v>0</v>
          </cell>
          <cell r="K22">
            <v>0</v>
          </cell>
          <cell r="L22">
            <v>0</v>
          </cell>
          <cell r="M22">
            <v>0</v>
          </cell>
          <cell r="N22">
            <v>0</v>
          </cell>
          <cell r="O22">
            <v>31370462.469194219</v>
          </cell>
          <cell r="P22">
            <v>0</v>
          </cell>
          <cell r="Q22">
            <v>31370462.469194219</v>
          </cell>
        </row>
        <row r="23">
          <cell r="G23">
            <v>214551868.25478894</v>
          </cell>
          <cell r="H23">
            <v>0</v>
          </cell>
          <cell r="I23">
            <v>0</v>
          </cell>
          <cell r="J23">
            <v>0</v>
          </cell>
          <cell r="K23">
            <v>0</v>
          </cell>
          <cell r="L23">
            <v>0</v>
          </cell>
          <cell r="M23">
            <v>214551868.25478894</v>
          </cell>
          <cell r="N23">
            <v>0</v>
          </cell>
          <cell r="O23">
            <v>0</v>
          </cell>
          <cell r="P23">
            <v>0</v>
          </cell>
          <cell r="Q23">
            <v>214551868.25478894</v>
          </cell>
        </row>
        <row r="24">
          <cell r="G24">
            <v>0</v>
          </cell>
          <cell r="H24">
            <v>0</v>
          </cell>
          <cell r="I24">
            <v>0</v>
          </cell>
          <cell r="J24">
            <v>0</v>
          </cell>
          <cell r="K24">
            <v>0</v>
          </cell>
          <cell r="L24">
            <v>0</v>
          </cell>
          <cell r="M24">
            <v>0</v>
          </cell>
          <cell r="N24">
            <v>0</v>
          </cell>
          <cell r="O24">
            <v>0</v>
          </cell>
          <cell r="P24">
            <v>0</v>
          </cell>
          <cell r="Q24">
            <v>0</v>
          </cell>
        </row>
        <row r="25">
          <cell r="G25">
            <v>593607737.89681435</v>
          </cell>
          <cell r="H25">
            <v>0</v>
          </cell>
          <cell r="I25">
            <v>0</v>
          </cell>
          <cell r="J25">
            <v>311417245.76130253</v>
          </cell>
          <cell r="K25">
            <v>0</v>
          </cell>
          <cell r="L25">
            <v>0</v>
          </cell>
          <cell r="M25">
            <v>214551868.25478894</v>
          </cell>
          <cell r="N25">
            <v>0</v>
          </cell>
          <cell r="O25">
            <v>67638623.88072294</v>
          </cell>
          <cell r="P25">
            <v>0</v>
          </cell>
          <cell r="Q25">
            <v>593607737.89681435</v>
          </cell>
        </row>
        <row r="28">
          <cell r="G28">
            <v>6508987.0173133686</v>
          </cell>
          <cell r="H28">
            <v>0</v>
          </cell>
          <cell r="I28">
            <v>0</v>
          </cell>
          <cell r="J28">
            <v>0</v>
          </cell>
          <cell r="K28">
            <v>0</v>
          </cell>
          <cell r="L28">
            <v>0</v>
          </cell>
          <cell r="M28">
            <v>0</v>
          </cell>
          <cell r="N28">
            <v>6508987.0173133686</v>
          </cell>
          <cell r="O28">
            <v>0</v>
          </cell>
          <cell r="P28">
            <v>0</v>
          </cell>
          <cell r="Q28">
            <v>6508987.0173133686</v>
          </cell>
        </row>
        <row r="29">
          <cell r="G29">
            <v>92086361.989677429</v>
          </cell>
          <cell r="H29">
            <v>70789397.582995698</v>
          </cell>
          <cell r="I29">
            <v>0</v>
          </cell>
          <cell r="J29">
            <v>21296964.40668172</v>
          </cell>
          <cell r="K29">
            <v>0</v>
          </cell>
          <cell r="L29">
            <v>0</v>
          </cell>
          <cell r="M29">
            <v>0</v>
          </cell>
          <cell r="N29">
            <v>0</v>
          </cell>
          <cell r="O29">
            <v>0</v>
          </cell>
          <cell r="P29">
            <v>0</v>
          </cell>
          <cell r="Q29">
            <v>92086361.989677414</v>
          </cell>
        </row>
        <row r="30">
          <cell r="G30">
            <v>71612071.458541557</v>
          </cell>
          <cell r="H30">
            <v>0</v>
          </cell>
          <cell r="I30">
            <v>0</v>
          </cell>
          <cell r="J30">
            <v>0</v>
          </cell>
          <cell r="K30">
            <v>0</v>
          </cell>
          <cell r="L30">
            <v>0</v>
          </cell>
          <cell r="M30">
            <v>0</v>
          </cell>
          <cell r="N30">
            <v>0</v>
          </cell>
          <cell r="O30">
            <v>71612071.458541557</v>
          </cell>
          <cell r="P30">
            <v>0</v>
          </cell>
          <cell r="Q30">
            <v>71612071.458541557</v>
          </cell>
        </row>
        <row r="31">
          <cell r="G31">
            <v>-1456991.8463140398</v>
          </cell>
          <cell r="H31">
            <v>-1456991.8463140398</v>
          </cell>
          <cell r="I31">
            <v>0</v>
          </cell>
          <cell r="J31">
            <v>0</v>
          </cell>
          <cell r="K31">
            <v>0</v>
          </cell>
          <cell r="L31">
            <v>0</v>
          </cell>
          <cell r="M31">
            <v>0</v>
          </cell>
          <cell r="N31">
            <v>0</v>
          </cell>
          <cell r="O31">
            <v>0</v>
          </cell>
          <cell r="P31">
            <v>0</v>
          </cell>
          <cell r="Q31">
            <v>-1456991.8463140398</v>
          </cell>
        </row>
        <row r="32">
          <cell r="G32">
            <v>0</v>
          </cell>
          <cell r="H32">
            <v>0</v>
          </cell>
          <cell r="I32">
            <v>0</v>
          </cell>
          <cell r="J32">
            <v>0</v>
          </cell>
          <cell r="K32">
            <v>0</v>
          </cell>
          <cell r="L32">
            <v>0</v>
          </cell>
          <cell r="M32">
            <v>0</v>
          </cell>
          <cell r="N32">
            <v>0</v>
          </cell>
          <cell r="O32">
            <v>0</v>
          </cell>
          <cell r="P32">
            <v>0</v>
          </cell>
          <cell r="Q32">
            <v>0</v>
          </cell>
        </row>
        <row r="33">
          <cell r="G33">
            <v>168750428.61921832</v>
          </cell>
          <cell r="H33">
            <v>69332405.736681655</v>
          </cell>
          <cell r="I33">
            <v>0</v>
          </cell>
          <cell r="J33">
            <v>21296964.40668172</v>
          </cell>
          <cell r="K33">
            <v>0</v>
          </cell>
          <cell r="L33">
            <v>0</v>
          </cell>
          <cell r="M33">
            <v>0</v>
          </cell>
          <cell r="N33">
            <v>6508987.0173133686</v>
          </cell>
          <cell r="O33">
            <v>71612071.458541557</v>
          </cell>
          <cell r="P33">
            <v>0</v>
          </cell>
          <cell r="Q33">
            <v>168750428.61921832</v>
          </cell>
        </row>
        <row r="36">
          <cell r="G36">
            <v>0</v>
          </cell>
          <cell r="H36">
            <v>0</v>
          </cell>
          <cell r="I36">
            <v>0</v>
          </cell>
          <cell r="J36">
            <v>0</v>
          </cell>
          <cell r="K36">
            <v>0</v>
          </cell>
          <cell r="L36">
            <v>0</v>
          </cell>
          <cell r="M36">
            <v>0</v>
          </cell>
          <cell r="N36">
            <v>0</v>
          </cell>
          <cell r="O36">
            <v>0</v>
          </cell>
          <cell r="P36">
            <v>0</v>
          </cell>
          <cell r="Q36">
            <v>0</v>
          </cell>
        </row>
        <row r="37">
          <cell r="G37">
            <v>0</v>
          </cell>
          <cell r="H37">
            <v>0</v>
          </cell>
          <cell r="I37">
            <v>0</v>
          </cell>
          <cell r="J37">
            <v>0</v>
          </cell>
          <cell r="K37">
            <v>0</v>
          </cell>
          <cell r="L37">
            <v>0</v>
          </cell>
          <cell r="M37">
            <v>0</v>
          </cell>
          <cell r="N37">
            <v>0</v>
          </cell>
          <cell r="O37">
            <v>0</v>
          </cell>
          <cell r="P37">
            <v>0</v>
          </cell>
          <cell r="Q37">
            <v>0</v>
          </cell>
        </row>
        <row r="38">
          <cell r="G38">
            <v>0</v>
          </cell>
          <cell r="H38">
            <v>0</v>
          </cell>
          <cell r="I38">
            <v>0</v>
          </cell>
          <cell r="J38">
            <v>0</v>
          </cell>
          <cell r="K38">
            <v>0</v>
          </cell>
          <cell r="L38">
            <v>0</v>
          </cell>
          <cell r="M38">
            <v>0</v>
          </cell>
          <cell r="N38">
            <v>0</v>
          </cell>
          <cell r="O38">
            <v>0</v>
          </cell>
          <cell r="P38">
            <v>0</v>
          </cell>
          <cell r="Q38">
            <v>0</v>
          </cell>
        </row>
        <row r="39">
          <cell r="G39">
            <v>0</v>
          </cell>
          <cell r="H39">
            <v>0</v>
          </cell>
          <cell r="I39">
            <v>0</v>
          </cell>
          <cell r="J39">
            <v>0</v>
          </cell>
          <cell r="K39">
            <v>0</v>
          </cell>
          <cell r="L39">
            <v>0</v>
          </cell>
          <cell r="M39">
            <v>0</v>
          </cell>
          <cell r="N39">
            <v>0</v>
          </cell>
          <cell r="O39">
            <v>0</v>
          </cell>
          <cell r="P39">
            <v>0</v>
          </cell>
          <cell r="Q39">
            <v>0</v>
          </cell>
        </row>
        <row r="40">
          <cell r="G40">
            <v>0</v>
          </cell>
          <cell r="H40">
            <v>0</v>
          </cell>
          <cell r="I40">
            <v>0</v>
          </cell>
          <cell r="J40">
            <v>0</v>
          </cell>
          <cell r="K40">
            <v>0</v>
          </cell>
          <cell r="L40">
            <v>0</v>
          </cell>
          <cell r="M40">
            <v>0</v>
          </cell>
          <cell r="N40">
            <v>0</v>
          </cell>
          <cell r="O40">
            <v>0</v>
          </cell>
          <cell r="P40">
            <v>0</v>
          </cell>
          <cell r="Q40">
            <v>0</v>
          </cell>
        </row>
        <row r="41">
          <cell r="G41">
            <v>0</v>
          </cell>
          <cell r="H41">
            <v>0</v>
          </cell>
          <cell r="I41">
            <v>0</v>
          </cell>
          <cell r="J41">
            <v>0</v>
          </cell>
          <cell r="K41">
            <v>0</v>
          </cell>
          <cell r="L41">
            <v>0</v>
          </cell>
          <cell r="M41">
            <v>0</v>
          </cell>
          <cell r="N41">
            <v>0</v>
          </cell>
          <cell r="O41">
            <v>0</v>
          </cell>
          <cell r="P41">
            <v>0</v>
          </cell>
          <cell r="Q41">
            <v>0</v>
          </cell>
        </row>
        <row r="44">
          <cell r="G44">
            <v>53757149.861800492</v>
          </cell>
          <cell r="H44">
            <v>0</v>
          </cell>
          <cell r="I44">
            <v>0</v>
          </cell>
          <cell r="J44">
            <v>0</v>
          </cell>
          <cell r="K44">
            <v>0</v>
          </cell>
          <cell r="L44">
            <v>0</v>
          </cell>
          <cell r="M44">
            <v>0</v>
          </cell>
          <cell r="N44">
            <v>0</v>
          </cell>
          <cell r="O44">
            <v>0</v>
          </cell>
          <cell r="P44">
            <v>53757149.861800492</v>
          </cell>
          <cell r="Q44">
            <v>53757149.861800492</v>
          </cell>
        </row>
        <row r="45">
          <cell r="G45">
            <v>166332026.72496995</v>
          </cell>
          <cell r="H45">
            <v>0</v>
          </cell>
          <cell r="I45">
            <v>0</v>
          </cell>
          <cell r="J45">
            <v>0</v>
          </cell>
          <cell r="K45">
            <v>0</v>
          </cell>
          <cell r="L45">
            <v>0</v>
          </cell>
          <cell r="M45">
            <v>0</v>
          </cell>
          <cell r="N45">
            <v>0</v>
          </cell>
          <cell r="O45">
            <v>0</v>
          </cell>
          <cell r="P45">
            <v>166332026.72496995</v>
          </cell>
          <cell r="Q45">
            <v>166332026.72496995</v>
          </cell>
        </row>
        <row r="46">
          <cell r="G46">
            <v>62942111.016878657</v>
          </cell>
          <cell r="H46">
            <v>0</v>
          </cell>
          <cell r="I46">
            <v>0</v>
          </cell>
          <cell r="J46">
            <v>0</v>
          </cell>
          <cell r="K46">
            <v>0</v>
          </cell>
          <cell r="L46">
            <v>0</v>
          </cell>
          <cell r="M46">
            <v>0</v>
          </cell>
          <cell r="N46">
            <v>0</v>
          </cell>
          <cell r="O46">
            <v>0</v>
          </cell>
          <cell r="P46">
            <v>62942111.016878657</v>
          </cell>
          <cell r="Q46">
            <v>62942111.016878657</v>
          </cell>
        </row>
        <row r="47">
          <cell r="G47">
            <v>30209605.030939601</v>
          </cell>
          <cell r="H47">
            <v>0</v>
          </cell>
          <cell r="I47">
            <v>0</v>
          </cell>
          <cell r="J47">
            <v>0</v>
          </cell>
          <cell r="K47">
            <v>0</v>
          </cell>
          <cell r="L47">
            <v>0</v>
          </cell>
          <cell r="M47">
            <v>0</v>
          </cell>
          <cell r="N47">
            <v>0</v>
          </cell>
          <cell r="O47">
            <v>0</v>
          </cell>
          <cell r="P47">
            <v>30209605.030939601</v>
          </cell>
          <cell r="Q47">
            <v>30209605.030939601</v>
          </cell>
        </row>
        <row r="48">
          <cell r="G48">
            <v>0</v>
          </cell>
          <cell r="H48">
            <v>0</v>
          </cell>
          <cell r="I48">
            <v>0</v>
          </cell>
          <cell r="J48">
            <v>0</v>
          </cell>
          <cell r="K48">
            <v>0</v>
          </cell>
          <cell r="L48">
            <v>0</v>
          </cell>
          <cell r="M48">
            <v>0</v>
          </cell>
          <cell r="N48">
            <v>0</v>
          </cell>
          <cell r="O48">
            <v>0</v>
          </cell>
          <cell r="P48">
            <v>0</v>
          </cell>
          <cell r="Q48">
            <v>0</v>
          </cell>
        </row>
        <row r="49">
          <cell r="G49">
            <v>313240892.63458866</v>
          </cell>
          <cell r="H49">
            <v>0</v>
          </cell>
          <cell r="I49">
            <v>0</v>
          </cell>
          <cell r="J49">
            <v>0</v>
          </cell>
          <cell r="K49">
            <v>0</v>
          </cell>
          <cell r="L49">
            <v>0</v>
          </cell>
          <cell r="M49">
            <v>0</v>
          </cell>
          <cell r="N49">
            <v>0</v>
          </cell>
          <cell r="O49">
            <v>0</v>
          </cell>
          <cell r="P49">
            <v>313240892.63458866</v>
          </cell>
          <cell r="Q49">
            <v>313240892.63458866</v>
          </cell>
        </row>
        <row r="52">
          <cell r="G52">
            <v>33340711.107717849</v>
          </cell>
          <cell r="H52">
            <v>0</v>
          </cell>
          <cell r="I52">
            <v>0</v>
          </cell>
          <cell r="J52">
            <v>0</v>
          </cell>
          <cell r="K52">
            <v>0</v>
          </cell>
          <cell r="L52">
            <v>0</v>
          </cell>
          <cell r="M52">
            <v>0</v>
          </cell>
          <cell r="N52">
            <v>33340711.107717849</v>
          </cell>
          <cell r="O52">
            <v>0</v>
          </cell>
          <cell r="P52">
            <v>0</v>
          </cell>
          <cell r="Q52">
            <v>33340711.107717849</v>
          </cell>
        </row>
        <row r="53">
          <cell r="G53">
            <v>125834756.84549129</v>
          </cell>
          <cell r="H53">
            <v>0</v>
          </cell>
          <cell r="I53">
            <v>0</v>
          </cell>
          <cell r="J53">
            <v>125834756.84549129</v>
          </cell>
          <cell r="K53">
            <v>0</v>
          </cell>
          <cell r="L53">
            <v>0</v>
          </cell>
          <cell r="M53">
            <v>0</v>
          </cell>
          <cell r="N53">
            <v>0</v>
          </cell>
          <cell r="O53">
            <v>0</v>
          </cell>
          <cell r="P53">
            <v>0</v>
          </cell>
          <cell r="Q53">
            <v>125834756.84549129</v>
          </cell>
        </row>
        <row r="54">
          <cell r="G54">
            <v>15123700.730612418</v>
          </cell>
          <cell r="H54">
            <v>0</v>
          </cell>
          <cell r="I54">
            <v>0</v>
          </cell>
          <cell r="J54">
            <v>0</v>
          </cell>
          <cell r="K54">
            <v>0</v>
          </cell>
          <cell r="L54">
            <v>0</v>
          </cell>
          <cell r="M54">
            <v>0</v>
          </cell>
          <cell r="N54">
            <v>0</v>
          </cell>
          <cell r="O54">
            <v>15123700.730612418</v>
          </cell>
          <cell r="P54">
            <v>0</v>
          </cell>
          <cell r="Q54">
            <v>15123700.730612418</v>
          </cell>
        </row>
        <row r="55">
          <cell r="G55">
            <v>0</v>
          </cell>
          <cell r="H55">
            <v>0</v>
          </cell>
          <cell r="I55">
            <v>0</v>
          </cell>
          <cell r="J55">
            <v>0</v>
          </cell>
          <cell r="K55">
            <v>0</v>
          </cell>
          <cell r="L55">
            <v>0</v>
          </cell>
          <cell r="M55">
            <v>0</v>
          </cell>
          <cell r="N55">
            <v>0</v>
          </cell>
          <cell r="O55">
            <v>0</v>
          </cell>
          <cell r="P55">
            <v>0</v>
          </cell>
          <cell r="Q55">
            <v>0</v>
          </cell>
        </row>
        <row r="56">
          <cell r="G56">
            <v>-259202.75307811471</v>
          </cell>
          <cell r="H56">
            <v>0</v>
          </cell>
          <cell r="I56">
            <v>0</v>
          </cell>
          <cell r="J56">
            <v>-259202.75307811471</v>
          </cell>
          <cell r="K56">
            <v>0</v>
          </cell>
          <cell r="L56">
            <v>0</v>
          </cell>
          <cell r="M56">
            <v>0</v>
          </cell>
          <cell r="N56">
            <v>0</v>
          </cell>
          <cell r="O56">
            <v>0</v>
          </cell>
          <cell r="P56">
            <v>0</v>
          </cell>
          <cell r="Q56">
            <v>-259202.75307811471</v>
          </cell>
        </row>
        <row r="57">
          <cell r="G57">
            <v>174039965.93074346</v>
          </cell>
          <cell r="H57">
            <v>0</v>
          </cell>
          <cell r="I57">
            <v>0</v>
          </cell>
          <cell r="J57">
            <v>125575554.09241317</v>
          </cell>
          <cell r="K57">
            <v>0</v>
          </cell>
          <cell r="L57">
            <v>0</v>
          </cell>
          <cell r="M57">
            <v>0</v>
          </cell>
          <cell r="N57">
            <v>33340711.107717849</v>
          </cell>
          <cell r="O57">
            <v>15123700.730612418</v>
          </cell>
          <cell r="P57">
            <v>0</v>
          </cell>
          <cell r="Q57">
            <v>174039965.93074346</v>
          </cell>
        </row>
        <row r="60">
          <cell r="G60">
            <v>0</v>
          </cell>
          <cell r="H60">
            <v>0</v>
          </cell>
          <cell r="I60">
            <v>0</v>
          </cell>
          <cell r="J60">
            <v>0</v>
          </cell>
          <cell r="K60">
            <v>0</v>
          </cell>
          <cell r="L60">
            <v>0</v>
          </cell>
          <cell r="M60">
            <v>0</v>
          </cell>
          <cell r="N60">
            <v>0</v>
          </cell>
          <cell r="O60">
            <v>0</v>
          </cell>
          <cell r="P60">
            <v>0</v>
          </cell>
          <cell r="Q60">
            <v>0</v>
          </cell>
        </row>
        <row r="61">
          <cell r="G61">
            <v>81867175.522523135</v>
          </cell>
          <cell r="H61">
            <v>0</v>
          </cell>
          <cell r="I61">
            <v>0</v>
          </cell>
          <cell r="J61">
            <v>0</v>
          </cell>
          <cell r="K61">
            <v>81867175.522523135</v>
          </cell>
          <cell r="L61">
            <v>0</v>
          </cell>
          <cell r="M61">
            <v>0</v>
          </cell>
          <cell r="N61">
            <v>0</v>
          </cell>
          <cell r="O61">
            <v>0</v>
          </cell>
          <cell r="P61">
            <v>0</v>
          </cell>
          <cell r="Q61">
            <v>81867175.522523135</v>
          </cell>
        </row>
        <row r="62">
          <cell r="G62">
            <v>0</v>
          </cell>
          <cell r="H62">
            <v>0</v>
          </cell>
          <cell r="I62">
            <v>0</v>
          </cell>
          <cell r="J62">
            <v>0</v>
          </cell>
          <cell r="K62">
            <v>0</v>
          </cell>
          <cell r="L62">
            <v>0</v>
          </cell>
          <cell r="M62">
            <v>0</v>
          </cell>
          <cell r="N62">
            <v>0</v>
          </cell>
          <cell r="O62">
            <v>0</v>
          </cell>
          <cell r="P62">
            <v>0</v>
          </cell>
          <cell r="Q62">
            <v>0</v>
          </cell>
        </row>
        <row r="63">
          <cell r="G63">
            <v>0</v>
          </cell>
          <cell r="H63">
            <v>0</v>
          </cell>
          <cell r="I63">
            <v>0</v>
          </cell>
          <cell r="J63">
            <v>0</v>
          </cell>
          <cell r="K63">
            <v>0</v>
          </cell>
          <cell r="L63">
            <v>0</v>
          </cell>
          <cell r="M63">
            <v>0</v>
          </cell>
          <cell r="N63">
            <v>0</v>
          </cell>
          <cell r="O63">
            <v>0</v>
          </cell>
          <cell r="P63">
            <v>0</v>
          </cell>
          <cell r="Q63">
            <v>0</v>
          </cell>
        </row>
        <row r="64">
          <cell r="G64">
            <v>0</v>
          </cell>
          <cell r="H64">
            <v>0</v>
          </cell>
          <cell r="I64">
            <v>0</v>
          </cell>
          <cell r="J64">
            <v>0</v>
          </cell>
          <cell r="K64">
            <v>0</v>
          </cell>
          <cell r="L64">
            <v>0</v>
          </cell>
          <cell r="M64">
            <v>0</v>
          </cell>
          <cell r="N64">
            <v>0</v>
          </cell>
          <cell r="O64">
            <v>0</v>
          </cell>
          <cell r="P64">
            <v>0</v>
          </cell>
          <cell r="Q64">
            <v>0</v>
          </cell>
        </row>
        <row r="65">
          <cell r="G65">
            <v>81867175.522523135</v>
          </cell>
          <cell r="H65">
            <v>0</v>
          </cell>
          <cell r="I65">
            <v>0</v>
          </cell>
          <cell r="J65">
            <v>0</v>
          </cell>
          <cell r="K65">
            <v>81867175.522523135</v>
          </cell>
          <cell r="L65">
            <v>0</v>
          </cell>
          <cell r="M65">
            <v>0</v>
          </cell>
          <cell r="N65">
            <v>0</v>
          </cell>
          <cell r="O65">
            <v>0</v>
          </cell>
          <cell r="P65">
            <v>0</v>
          </cell>
          <cell r="Q65">
            <v>81867175.522523135</v>
          </cell>
        </row>
        <row r="68">
          <cell r="G68">
            <v>129875009.3983604</v>
          </cell>
          <cell r="H68">
            <v>0</v>
          </cell>
          <cell r="I68">
            <v>0</v>
          </cell>
          <cell r="J68">
            <v>0</v>
          </cell>
          <cell r="K68">
            <v>0</v>
          </cell>
          <cell r="L68">
            <v>0</v>
          </cell>
          <cell r="M68">
            <v>0</v>
          </cell>
          <cell r="N68">
            <v>39849698.125031218</v>
          </cell>
          <cell r="O68">
            <v>36268161.411528714</v>
          </cell>
          <cell r="P68">
            <v>53757149.861800492</v>
          </cell>
          <cell r="Q68">
            <v>129875009.39836043</v>
          </cell>
        </row>
        <row r="69">
          <cell r="G69">
            <v>961484415.12981296</v>
          </cell>
          <cell r="H69">
            <v>254736245.86884439</v>
          </cell>
          <cell r="I69">
            <v>0</v>
          </cell>
          <cell r="J69">
            <v>458548967.01347554</v>
          </cell>
          <cell r="K69">
            <v>81867175.522523135</v>
          </cell>
          <cell r="L69">
            <v>0</v>
          </cell>
          <cell r="M69">
            <v>0</v>
          </cell>
          <cell r="N69">
            <v>0</v>
          </cell>
          <cell r="O69">
            <v>0</v>
          </cell>
          <cell r="P69">
            <v>166332026.72496995</v>
          </cell>
          <cell r="Q69">
            <v>961484415.12981308</v>
          </cell>
        </row>
        <row r="70">
          <cell r="G70">
            <v>181048345.67522687</v>
          </cell>
          <cell r="H70">
            <v>0</v>
          </cell>
          <cell r="I70">
            <v>0</v>
          </cell>
          <cell r="J70">
            <v>0</v>
          </cell>
          <cell r="K70">
            <v>0</v>
          </cell>
          <cell r="L70">
            <v>0</v>
          </cell>
          <cell r="M70">
            <v>0</v>
          </cell>
          <cell r="N70">
            <v>0</v>
          </cell>
          <cell r="O70">
            <v>118106234.65834819</v>
          </cell>
          <cell r="P70">
            <v>62942111.016878657</v>
          </cell>
          <cell r="Q70">
            <v>181048345.67522684</v>
          </cell>
        </row>
        <row r="71">
          <cell r="G71">
            <v>243304481.4394145</v>
          </cell>
          <cell r="H71">
            <v>-1456991.8463140398</v>
          </cell>
          <cell r="I71">
            <v>0</v>
          </cell>
          <cell r="J71">
            <v>0</v>
          </cell>
          <cell r="K71">
            <v>0</v>
          </cell>
          <cell r="L71">
            <v>0</v>
          </cell>
          <cell r="M71">
            <v>214551868.25478894</v>
          </cell>
          <cell r="N71">
            <v>0</v>
          </cell>
          <cell r="O71">
            <v>0</v>
          </cell>
          <cell r="P71">
            <v>30209605.030939601</v>
          </cell>
          <cell r="Q71">
            <v>243304481.4394145</v>
          </cell>
        </row>
        <row r="72">
          <cell r="G72">
            <v>-259202.75307811471</v>
          </cell>
          <cell r="H72">
            <v>0</v>
          </cell>
          <cell r="I72">
            <v>0</v>
          </cell>
          <cell r="J72">
            <v>-259202.75307811471</v>
          </cell>
          <cell r="K72">
            <v>0</v>
          </cell>
          <cell r="L72">
            <v>0</v>
          </cell>
          <cell r="M72">
            <v>0</v>
          </cell>
          <cell r="N72">
            <v>0</v>
          </cell>
          <cell r="O72">
            <v>0</v>
          </cell>
          <cell r="P72">
            <v>0</v>
          </cell>
          <cell r="Q72">
            <v>-259202.75307811471</v>
          </cell>
        </row>
        <row r="73">
          <cell r="G73">
            <v>1515453048.8897367</v>
          </cell>
          <cell r="H73">
            <v>253279254.02253032</v>
          </cell>
          <cell r="I73">
            <v>0</v>
          </cell>
          <cell r="J73">
            <v>458289764.26039743</v>
          </cell>
          <cell r="K73">
            <v>81867175.522523135</v>
          </cell>
          <cell r="L73">
            <v>0</v>
          </cell>
          <cell r="M73">
            <v>214551868.25478894</v>
          </cell>
          <cell r="N73">
            <v>39849698.125031218</v>
          </cell>
          <cell r="O73">
            <v>154374396.06987691</v>
          </cell>
          <cell r="P73">
            <v>313240892.63458866</v>
          </cell>
          <cell r="Q73">
            <v>1515453048.8897367</v>
          </cell>
        </row>
      </sheetData>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ecks"/>
      <sheetName val="Control"/>
      <sheetName val="Cover"/>
      <sheetName val="1"/>
      <sheetName val="2"/>
      <sheetName val="3"/>
      <sheetName val="4"/>
      <sheetName val="5"/>
      <sheetName val="6"/>
      <sheetName val="7"/>
      <sheetName val="8"/>
      <sheetName val="9"/>
      <sheetName val="10"/>
      <sheetName val="11"/>
      <sheetName val="12"/>
      <sheetName val="13"/>
      <sheetName val="14"/>
      <sheetName val="Table_RevReq"/>
      <sheetName val="Reserves"/>
      <sheetName val="Sales"/>
    </sheetNames>
    <sheetDataSet>
      <sheetData sheetId="0" refreshError="1"/>
      <sheetData sheetId="1">
        <row r="3">
          <cell r="C3">
            <v>2013</v>
          </cell>
          <cell r="D3">
            <v>2014</v>
          </cell>
          <cell r="E3">
            <v>2015</v>
          </cell>
        </row>
        <row r="4">
          <cell r="C4" t="str">
            <v>2012/13</v>
          </cell>
          <cell r="D4" t="str">
            <v>2013/14</v>
          </cell>
          <cell r="E4" t="str">
            <v>2014/15</v>
          </cell>
        </row>
      </sheetData>
      <sheetData sheetId="2" refreshError="1"/>
      <sheetData sheetId="3">
        <row r="34">
          <cell r="E34">
            <v>1515453048.8897364</v>
          </cell>
        </row>
      </sheetData>
      <sheetData sheetId="4" refreshError="1"/>
      <sheetData sheetId="5" refreshError="1"/>
      <sheetData sheetId="6"/>
      <sheetData sheetId="7"/>
      <sheetData sheetId="8" refreshError="1"/>
      <sheetData sheetId="9"/>
      <sheetData sheetId="10"/>
      <sheetData sheetId="11" refreshError="1"/>
      <sheetData sheetId="12" refreshError="1"/>
      <sheetData sheetId="13"/>
      <sheetData sheetId="14" refreshError="1"/>
      <sheetData sheetId="15"/>
      <sheetData sheetId="16"/>
      <sheetData sheetId="17"/>
      <sheetData sheetId="18">
        <row r="3">
          <cell r="C3">
            <v>2009</v>
          </cell>
          <cell r="D3">
            <v>2010</v>
          </cell>
          <cell r="E3">
            <v>2011</v>
          </cell>
          <cell r="F3">
            <v>2012</v>
          </cell>
          <cell r="G3">
            <v>2013</v>
          </cell>
          <cell r="H3">
            <v>2014</v>
          </cell>
          <cell r="I3">
            <v>2015</v>
          </cell>
          <cell r="J3">
            <v>2016</v>
          </cell>
          <cell r="K3">
            <v>2017</v>
          </cell>
          <cell r="L3">
            <v>2018</v>
          </cell>
        </row>
        <row r="5">
          <cell r="B5" t="str">
            <v>Minimum Reserve Level</v>
          </cell>
          <cell r="C5">
            <v>216.4</v>
          </cell>
          <cell r="D5">
            <v>218.1</v>
          </cell>
          <cell r="E5">
            <v>190.9</v>
          </cell>
          <cell r="F5">
            <v>190.43</v>
          </cell>
        </row>
        <row r="6">
          <cell r="B6" t="str">
            <v>Maximum Reserve Level</v>
          </cell>
          <cell r="C6">
            <v>534.70000000000005</v>
          </cell>
          <cell r="D6">
            <v>541.79999999999995</v>
          </cell>
          <cell r="E6">
            <v>483.1</v>
          </cell>
          <cell r="F6">
            <v>458.3</v>
          </cell>
        </row>
        <row r="7">
          <cell r="B7" t="str">
            <v>Total Reserves (w/WSF)</v>
          </cell>
          <cell r="C7">
            <v>0</v>
          </cell>
          <cell r="D7">
            <v>0</v>
          </cell>
          <cell r="E7">
            <v>0</v>
          </cell>
          <cell r="F7">
            <v>0</v>
          </cell>
        </row>
      </sheetData>
      <sheetData sheetId="1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odified Accrual"/>
      <sheetName val="LRFP"/>
      <sheetName val="Chart_Reserves"/>
      <sheetName val="Chart_MWD"/>
      <sheetName val="Chart_CIPFin"/>
      <sheetName val="Chart_Rates"/>
      <sheetName val="Chart_Other"/>
      <sheetName val="Update Procedures"/>
      <sheetName val="Assumptions"/>
      <sheetName val="Overview"/>
      <sheetName val="CIP Funding Overview"/>
      <sheetName val="Funds Overview"/>
      <sheetName val="Control"/>
      <sheetName val="CHECKS"/>
      <sheetName val="Reserves"/>
      <sheetName val="CurrentYear"/>
      <sheetName val="Solved Rates"/>
      <sheetName val="Delta_Surcharge"/>
      <sheetName val="Rates"/>
      <sheetName val="SetRates"/>
      <sheetName val="Monthly Rates"/>
      <sheetName val="Avg Rates by Month"/>
      <sheetName val="Rate Elements"/>
      <sheetName val="Table_Proof of Rev"/>
      <sheetName val="Table_Proof of Rev_V2"/>
      <sheetName val="LRP Rate"/>
      <sheetName val="Avg Rates"/>
      <sheetName val="Low Rates"/>
      <sheetName val="High Rates"/>
      <sheetName val="Interest Check"/>
      <sheetName val="Funds"/>
      <sheetName val="Table_Funds_Yr1"/>
      <sheetName val="Table_Funds_Yr2"/>
      <sheetName val="Table_Sources&amp;Uses"/>
      <sheetName val="Table_Debt Service"/>
      <sheetName val="Programs"/>
      <sheetName val="MinMaxReserve"/>
      <sheetName val="Table_MinMax"/>
      <sheetName val="MinMaxBalance"/>
      <sheetName val="RevenueReq_Forecast"/>
      <sheetName val="RevenueReq_Final"/>
      <sheetName val="Revenue_Forecast"/>
      <sheetName val="Revenue_Final"/>
      <sheetName val="Fixed Charges_Month"/>
      <sheetName val="Revenue_Month"/>
      <sheetName val="CIP_Funding"/>
      <sheetName val="NewFixedDebt"/>
      <sheetName val="NewVarDebt"/>
      <sheetName val="CIPFin"/>
      <sheetName val="DebtSummary"/>
      <sheetName val="PAYGO"/>
      <sheetName val="Equity2"/>
      <sheetName val="BGT_Table_Funds_Yr1"/>
      <sheetName val="BGT_Table_Funds_Yr2"/>
      <sheetName val="BGT_Table_Sources&amp;Uses"/>
      <sheetName val="BGT_Table_CIP"/>
      <sheetName val="BGT_Cost&amp;Rev"/>
      <sheetName val="BGT_Table_Rates"/>
      <sheetName val="BGT_Other"/>
      <sheetName val="Table_OS"/>
      <sheetName val="Table_Coverages"/>
      <sheetName val="Table_Rev_Req"/>
      <sheetName val="Small Hydro Power"/>
      <sheetName val="Treament"/>
      <sheetName val="Lib_Sales"/>
      <sheetName val="Lib_RevOffset_SD_OA"/>
      <sheetName val="Lib_Debt"/>
      <sheetName val="Lib_Misc_Rev"/>
      <sheetName val="Lib_Misc Debt"/>
      <sheetName val="Lib_Tax"/>
      <sheetName val="Lib_R&amp;R"/>
      <sheetName val="Lib_CIP"/>
      <sheetName val="Lib_CVWD"/>
      <sheetName val="Lib_BABs"/>
      <sheetName val="Lib_SWP"/>
      <sheetName val="Lib_SWP_FY2013 Budget"/>
      <sheetName val="Lib_SWP_Change"/>
      <sheetName val="Lib_O&amp;M"/>
      <sheetName val="Lib_DepartmentalCosts"/>
      <sheetName val="Lib_OPEB"/>
      <sheetName val="Lib_NBV"/>
      <sheetName val="Lib_DM"/>
      <sheetName val="Lib_CFS"/>
      <sheetName val="Lib_EngFactors"/>
      <sheetName val="COS_Index"/>
      <sheetName val="COS Engine"/>
      <sheetName val="COS_Projections"/>
      <sheetName val="COS_EngFactors"/>
      <sheetName val="COS_RevReqFunctAlloc"/>
      <sheetName val="COS_Class1"/>
      <sheetName val="COS_Class2"/>
      <sheetName val="COS_Class3"/>
      <sheetName val="COS_Class4"/>
      <sheetName val="COS_Class5"/>
      <sheetName val="COS_Class6"/>
      <sheetName val="COS_Class7"/>
      <sheetName val="COS_Class8"/>
      <sheetName val="COS_Class9"/>
      <sheetName val="COS_Class10"/>
      <sheetName val="COS_Class11"/>
      <sheetName val="COS_Class12"/>
      <sheetName val="COS_Class13"/>
      <sheetName val="COS_Class14"/>
      <sheetName val="COS_Class15"/>
      <sheetName val="COS_Class16"/>
      <sheetName val="COS_Class17"/>
      <sheetName val="COS_Class18"/>
      <sheetName val="COS_Class19"/>
      <sheetName val="COS_Class20"/>
      <sheetName val="COS_Class21"/>
      <sheetName val="COS_Class22"/>
      <sheetName val="COS_Class23"/>
      <sheetName val="COS_Class24"/>
      <sheetName val="COS_ClassSumByLineItem"/>
      <sheetName val="COS_A&amp;GClass%_dLbr"/>
      <sheetName val="COS_A&amp;GFunct%"/>
      <sheetName val="COS_ClassSumByFunct"/>
      <sheetName val="COS_AllocatedCosts"/>
      <sheetName val="COS_ScheduleB-2"/>
      <sheetName val="COS_ScheduleB-3"/>
      <sheetName val="COS_ScheduleB-5"/>
      <sheetName val="COS_ScheduleB-6"/>
      <sheetName val="COS_ScheduleB-7"/>
      <sheetName val="VCM_FY_Accrual"/>
      <sheetName val="VCM_CY_Accrual"/>
      <sheetName val="VCM_FY_Cash"/>
      <sheetName val="VCM_Programs-CR_FY_Cash"/>
      <sheetName val="VCM_Programs-NC_FY_Cash"/>
      <sheetName val="VCM_Programs-IB_FY_Cash"/>
      <sheetName val="Lookup_Charts_New"/>
      <sheetName val="Lookup_Charts_New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J4">
            <v>2008</v>
          </cell>
          <cell r="Y4">
            <v>2009</v>
          </cell>
          <cell r="Z4">
            <v>2010</v>
          </cell>
        </row>
        <row r="9">
          <cell r="Y9">
            <v>105.20512447</v>
          </cell>
          <cell r="Z9">
            <v>97.258982569999986</v>
          </cell>
        </row>
        <row r="10">
          <cell r="Y10">
            <v>16.78518073</v>
          </cell>
          <cell r="Z10">
            <v>18.820271959999999</v>
          </cell>
        </row>
        <row r="11">
          <cell r="Y11">
            <v>5.7140000000000004</v>
          </cell>
        </row>
        <row r="12">
          <cell r="Y12">
            <v>32.204748430000009</v>
          </cell>
          <cell r="Z12">
            <v>18.525498839999997</v>
          </cell>
        </row>
        <row r="13">
          <cell r="Y13">
            <v>0</v>
          </cell>
          <cell r="Z13">
            <v>0</v>
          </cell>
        </row>
        <row r="14">
          <cell r="Y14">
            <v>8.3799702000000007</v>
          </cell>
          <cell r="Z14">
            <v>31.585954430000005</v>
          </cell>
        </row>
        <row r="15">
          <cell r="Y15">
            <v>1276.0760368100002</v>
          </cell>
          <cell r="Z15">
            <v>1312.5248552499997</v>
          </cell>
        </row>
        <row r="22">
          <cell r="Y22">
            <v>97.793552000000005</v>
          </cell>
          <cell r="Z22">
            <v>84.792414000000008</v>
          </cell>
        </row>
        <row r="25">
          <cell r="Y25">
            <v>291.48043004999994</v>
          </cell>
          <cell r="Z25">
            <v>293.77237038999988</v>
          </cell>
        </row>
        <row r="26">
          <cell r="Y26">
            <v>28.381871</v>
          </cell>
          <cell r="Z26">
            <v>23.128077999999999</v>
          </cell>
        </row>
        <row r="27">
          <cell r="Y27">
            <v>15.824</v>
          </cell>
          <cell r="Z27">
            <v>13.217079999999999</v>
          </cell>
        </row>
        <row r="28">
          <cell r="Y28">
            <v>8.9324780100000005</v>
          </cell>
          <cell r="Z28">
            <v>5.2522683399999996</v>
          </cell>
        </row>
        <row r="29">
          <cell r="Y29">
            <v>344.61877905999995</v>
          </cell>
          <cell r="Z29">
            <v>335.3697967299999</v>
          </cell>
        </row>
        <row r="30">
          <cell r="Y30">
            <v>76.29443929</v>
          </cell>
          <cell r="Z30">
            <v>109.83673401999999</v>
          </cell>
        </row>
        <row r="32">
          <cell r="Y32">
            <v>36.17</v>
          </cell>
          <cell r="Z32">
            <v>22.285900000000002</v>
          </cell>
        </row>
        <row r="33">
          <cell r="Y33">
            <v>39.43</v>
          </cell>
          <cell r="Z33">
            <v>40.115760000000002</v>
          </cell>
        </row>
        <row r="34">
          <cell r="Y34">
            <v>278.91238391999997</v>
          </cell>
          <cell r="Z34">
            <v>290.93919080000001</v>
          </cell>
        </row>
        <row r="35">
          <cell r="Y35">
            <v>0</v>
          </cell>
          <cell r="Z35">
            <v>-6.6130000000000004</v>
          </cell>
        </row>
        <row r="36">
          <cell r="Y36">
            <v>5.4886556200000003</v>
          </cell>
          <cell r="Z36">
            <v>6.6559209199999998</v>
          </cell>
        </row>
        <row r="37">
          <cell r="Y37">
            <v>2.6910425200000003</v>
          </cell>
          <cell r="Z37">
            <v>2.6995246099999992</v>
          </cell>
        </row>
        <row r="39">
          <cell r="Y39">
            <v>30.092219529999994</v>
          </cell>
          <cell r="Z39">
            <v>36.700000000000003</v>
          </cell>
        </row>
        <row r="84">
          <cell r="Y84">
            <v>28.802147169999834</v>
          </cell>
          <cell r="Z84">
            <v>27.382891100000098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7:F31"/>
  <sheetViews>
    <sheetView topLeftCell="A4" zoomScaleNormal="100" workbookViewId="0">
      <selection activeCell="A4" sqref="A1:XFD1048576"/>
    </sheetView>
  </sheetViews>
  <sheetFormatPr defaultRowHeight="12.75"/>
  <cols>
    <col min="1" max="1" width="9.140625" style="1"/>
    <col min="2" max="2" width="12.7109375" style="1" customWidth="1"/>
    <col min="3" max="3" width="14.7109375" style="1" customWidth="1"/>
    <col min="4" max="4" width="15.7109375" style="1" customWidth="1"/>
    <col min="5" max="5" width="10" style="1" bestFit="1" customWidth="1"/>
    <col min="6" max="6" width="9" style="1" bestFit="1" customWidth="1"/>
    <col min="7" max="16384" width="9.140625" style="1"/>
  </cols>
  <sheetData>
    <row r="7" spans="2:5">
      <c r="B7" s="1" t="s">
        <v>0</v>
      </c>
      <c r="C7" s="1" t="s">
        <v>1</v>
      </c>
      <c r="E7" s="1" t="s">
        <v>2</v>
      </c>
    </row>
    <row r="8" spans="2:5">
      <c r="B8" s="1">
        <v>1</v>
      </c>
      <c r="C8" s="2">
        <v>1515453048.8897364</v>
      </c>
    </row>
    <row r="9" spans="2:5">
      <c r="B9" s="1">
        <v>2</v>
      </c>
      <c r="C9" s="2"/>
    </row>
    <row r="10" spans="2:5">
      <c r="B10" s="1">
        <v>3</v>
      </c>
      <c r="C10" s="2"/>
    </row>
    <row r="11" spans="2:5">
      <c r="B11" s="1">
        <v>4</v>
      </c>
      <c r="C11" s="2">
        <v>1515453048.8897367</v>
      </c>
    </row>
    <row r="12" spans="2:5">
      <c r="B12" s="1">
        <v>5</v>
      </c>
      <c r="C12" s="2">
        <v>1515453048.8897364</v>
      </c>
    </row>
    <row r="13" spans="2:5">
      <c r="B13" s="1">
        <v>6</v>
      </c>
      <c r="C13" s="2"/>
    </row>
    <row r="14" spans="2:5">
      <c r="B14" s="1">
        <v>7</v>
      </c>
      <c r="C14" s="2">
        <v>1515453048.8897367</v>
      </c>
    </row>
    <row r="15" spans="2:5">
      <c r="B15" s="1">
        <v>8</v>
      </c>
      <c r="C15" s="2">
        <v>1515453048.8897367</v>
      </c>
    </row>
    <row r="16" spans="2:5">
      <c r="B16" s="1">
        <v>9</v>
      </c>
      <c r="C16" s="2"/>
    </row>
    <row r="17" spans="2:6">
      <c r="B17" s="1">
        <v>10</v>
      </c>
      <c r="C17" s="2"/>
      <c r="F17" s="3"/>
    </row>
    <row r="18" spans="2:6">
      <c r="B18" s="1">
        <v>11</v>
      </c>
      <c r="C18" s="2"/>
      <c r="E18" s="4">
        <v>123.5</v>
      </c>
      <c r="F18" s="3"/>
    </row>
    <row r="19" spans="2:6">
      <c r="B19" s="1">
        <v>12</v>
      </c>
      <c r="C19" s="2"/>
      <c r="E19" s="4"/>
      <c r="F19" s="3"/>
    </row>
    <row r="20" spans="2:6">
      <c r="B20" s="1">
        <v>13</v>
      </c>
      <c r="C20" s="2"/>
      <c r="E20" s="4"/>
      <c r="F20" s="3"/>
    </row>
    <row r="21" spans="2:6">
      <c r="B21" s="1">
        <v>14</v>
      </c>
      <c r="C21" s="2">
        <v>1515453048.90306</v>
      </c>
      <c r="D21" s="5">
        <v>-1.3323307037353516E-2</v>
      </c>
      <c r="E21" s="4">
        <v>161</v>
      </c>
      <c r="F21" s="3"/>
    </row>
    <row r="22" spans="2:6">
      <c r="B22" s="1">
        <v>15</v>
      </c>
      <c r="C22" s="2"/>
    </row>
    <row r="23" spans="2:6">
      <c r="B23" s="1">
        <v>16</v>
      </c>
      <c r="C23" s="2"/>
    </row>
    <row r="24" spans="2:6">
      <c r="B24" s="1">
        <v>17</v>
      </c>
      <c r="C24" s="2"/>
    </row>
    <row r="25" spans="2:6">
      <c r="B25" s="1">
        <v>18</v>
      </c>
      <c r="C25" s="2"/>
    </row>
    <row r="26" spans="2:6">
      <c r="B26" s="1" t="s">
        <v>3</v>
      </c>
      <c r="C26" s="2">
        <v>1515453048.8897364</v>
      </c>
    </row>
    <row r="27" spans="2:6">
      <c r="C27" s="6"/>
    </row>
    <row r="29" spans="2:6">
      <c r="B29" s="1" t="s">
        <v>4</v>
      </c>
      <c r="C29" s="2">
        <v>1750000</v>
      </c>
    </row>
    <row r="30" spans="2:6">
      <c r="B30" s="1" t="s">
        <v>4</v>
      </c>
      <c r="C30" s="2">
        <v>1750000</v>
      </c>
    </row>
    <row r="31" spans="2:6">
      <c r="C31" s="5"/>
    </row>
  </sheetData>
  <pageMargins left="0.75" right="0.75" top="1" bottom="1" header="0.5" footer="0.5"/>
  <pageSetup orientation="portrait"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N50"/>
  <sheetViews>
    <sheetView showGridLines="0" zoomScale="70" zoomScaleNormal="70" workbookViewId="0">
      <selection sqref="A1:XFD1048576"/>
    </sheetView>
  </sheetViews>
  <sheetFormatPr defaultColWidth="9.140625" defaultRowHeight="12.75"/>
  <cols>
    <col min="1" max="1" width="9.140625" style="162" customWidth="1"/>
    <col min="2" max="5" width="2.7109375" style="162" customWidth="1"/>
    <col min="6" max="6" width="35.28515625" style="162" customWidth="1"/>
    <col min="7" max="7" width="20.28515625" style="162" hidden="1" customWidth="1"/>
    <col min="8" max="8" width="16" style="162" bestFit="1" customWidth="1"/>
    <col min="9" max="10" width="17" style="162" bestFit="1" customWidth="1"/>
    <col min="11" max="11" width="17.28515625" style="162" bestFit="1" customWidth="1"/>
    <col min="12" max="12" width="18.28515625" style="162" hidden="1" customWidth="1"/>
    <col min="13" max="13" width="15.42578125" style="162" bestFit="1" customWidth="1"/>
    <col min="14" max="14" width="20.28515625" style="162" customWidth="1"/>
    <col min="15" max="16384" width="9.140625" style="162"/>
  </cols>
  <sheetData>
    <row r="1" spans="2:14" ht="15">
      <c r="B1" s="15" t="s">
        <v>147</v>
      </c>
    </row>
    <row r="3" spans="2:14">
      <c r="B3" s="169" t="s">
        <v>78</v>
      </c>
      <c r="C3" s="163"/>
      <c r="D3" s="165"/>
      <c r="E3" s="165"/>
      <c r="F3" s="170"/>
      <c r="G3" s="204" t="s">
        <v>148</v>
      </c>
      <c r="H3" s="205" t="s">
        <v>130</v>
      </c>
      <c r="I3" s="206" t="s">
        <v>130</v>
      </c>
      <c r="J3" s="206" t="s">
        <v>130</v>
      </c>
      <c r="K3" s="206" t="s">
        <v>149</v>
      </c>
      <c r="L3" s="465" t="s">
        <v>70</v>
      </c>
      <c r="M3" s="467" t="s">
        <v>87</v>
      </c>
      <c r="N3" s="207" t="s">
        <v>22</v>
      </c>
    </row>
    <row r="4" spans="2:14">
      <c r="B4" s="208" t="s">
        <v>150</v>
      </c>
      <c r="C4" s="190"/>
      <c r="D4" s="179"/>
      <c r="E4" s="179"/>
      <c r="F4" s="209"/>
      <c r="G4" s="210" t="str">
        <f>"FY  "&amp;'[2]COS Engine'!$H$5</f>
        <v>FY  2015</v>
      </c>
      <c r="H4" s="211" t="s">
        <v>114</v>
      </c>
      <c r="I4" s="210" t="s">
        <v>133</v>
      </c>
      <c r="J4" s="210" t="s">
        <v>134</v>
      </c>
      <c r="K4" s="210" t="s">
        <v>133</v>
      </c>
      <c r="L4" s="466"/>
      <c r="M4" s="468"/>
      <c r="N4" s="181" t="s">
        <v>151</v>
      </c>
    </row>
    <row r="5" spans="2:14">
      <c r="B5" s="175" t="s">
        <v>80</v>
      </c>
      <c r="C5" s="173"/>
      <c r="D5" s="173"/>
      <c r="E5" s="173"/>
      <c r="F5" s="176"/>
      <c r="G5" s="212"/>
      <c r="H5" s="171"/>
      <c r="I5" s="173"/>
      <c r="J5" s="173"/>
      <c r="K5" s="173"/>
      <c r="L5" s="173"/>
      <c r="M5" s="173"/>
      <c r="N5" s="213"/>
    </row>
    <row r="6" spans="2:14">
      <c r="B6" s="175"/>
      <c r="C6" s="173" t="s">
        <v>91</v>
      </c>
      <c r="D6" s="173"/>
      <c r="E6" s="173"/>
      <c r="F6" s="176"/>
      <c r="G6" s="212">
        <f>[2]COS_ClassSumByFunct!J12</f>
        <v>52931201.729193985</v>
      </c>
      <c r="H6" s="214">
        <f>[2]COS_ClassSumByFunct!K12</f>
        <v>0</v>
      </c>
      <c r="I6" s="215">
        <f>[2]COS_ClassSumByFunct!L12</f>
        <v>52931201.729193985</v>
      </c>
      <c r="J6" s="215">
        <f>[2]COS_ClassSumByFunct!M12</f>
        <v>0</v>
      </c>
      <c r="K6" s="215">
        <f>[2]COS_ClassSumByFunct!N12</f>
        <v>0</v>
      </c>
      <c r="L6" s="215">
        <f>[2]COS_ClassSumByFunct!O12</f>
        <v>0</v>
      </c>
      <c r="M6" s="212">
        <f>[2]COS_ClassSumByFunct!P12</f>
        <v>0</v>
      </c>
      <c r="N6" s="216">
        <f>[2]COS_ClassSumByFunct!Q12</f>
        <v>52931201.729193985</v>
      </c>
    </row>
    <row r="7" spans="2:14">
      <c r="B7" s="175"/>
      <c r="C7" s="173" t="s">
        <v>92</v>
      </c>
      <c r="D7" s="173"/>
      <c r="E7" s="173"/>
      <c r="F7" s="176"/>
      <c r="G7" s="217">
        <f>[2]COS_ClassSumByFunct!J13</f>
        <v>117802073.42306812</v>
      </c>
      <c r="H7" s="218">
        <f>[2]COS_ClassSumByFunct!K13</f>
        <v>0</v>
      </c>
      <c r="I7" s="219">
        <f>[2]COS_ClassSumByFunct!L13</f>
        <v>117802073.42306812</v>
      </c>
      <c r="J7" s="219">
        <f>[2]COS_ClassSumByFunct!M13</f>
        <v>0</v>
      </c>
      <c r="K7" s="219">
        <f>[2]COS_ClassSumByFunct!N13</f>
        <v>0</v>
      </c>
      <c r="L7" s="219">
        <f>[2]COS_ClassSumByFunct!O13</f>
        <v>0</v>
      </c>
      <c r="M7" s="220">
        <f>[2]COS_ClassSumByFunct!P13</f>
        <v>0</v>
      </c>
      <c r="N7" s="221">
        <f>[2]COS_ClassSumByFunct!Q13</f>
        <v>117802073.42306812</v>
      </c>
    </row>
    <row r="8" spans="2:14">
      <c r="B8" s="175"/>
      <c r="C8" s="179" t="s">
        <v>93</v>
      </c>
      <c r="D8" s="179"/>
      <c r="E8" s="179"/>
      <c r="F8" s="209"/>
      <c r="G8" s="222">
        <f>[2]COS_ClassSumByFunct!J14</f>
        <v>13213573.133586584</v>
      </c>
      <c r="H8" s="223">
        <f>[2]COS_ClassSumByFunct!K14</f>
        <v>0</v>
      </c>
      <c r="I8" s="223">
        <f>[2]COS_ClassSumByFunct!L14</f>
        <v>13213573.133586584</v>
      </c>
      <c r="J8" s="223">
        <f>[2]COS_ClassSumByFunct!M14</f>
        <v>0</v>
      </c>
      <c r="K8" s="223">
        <f>[2]COS_ClassSumByFunct!N14</f>
        <v>0</v>
      </c>
      <c r="L8" s="223">
        <f>[2]COS_ClassSumByFunct!O14</f>
        <v>0</v>
      </c>
      <c r="M8" s="224">
        <f>[2]COS_ClassSumByFunct!P14</f>
        <v>0</v>
      </c>
      <c r="N8" s="225">
        <f>[2]COS_ClassSumByFunct!Q14</f>
        <v>13213573.133586584</v>
      </c>
    </row>
    <row r="9" spans="2:14">
      <c r="B9" s="175"/>
      <c r="C9" s="173"/>
      <c r="D9" s="172" t="s">
        <v>152</v>
      </c>
      <c r="E9" s="173"/>
      <c r="F9" s="176"/>
      <c r="G9" s="226">
        <f>[2]COS_ClassSumByFunct!J15</f>
        <v>183946848.28584868</v>
      </c>
      <c r="H9" s="218">
        <f>[2]COS_ClassSumByFunct!K15</f>
        <v>0</v>
      </c>
      <c r="I9" s="219">
        <f>[2]COS_ClassSumByFunct!L15</f>
        <v>183946848.28584868</v>
      </c>
      <c r="J9" s="227">
        <f>[2]COS_ClassSumByFunct!M15</f>
        <v>0</v>
      </c>
      <c r="K9" s="227">
        <f>[2]COS_ClassSumByFunct!N15</f>
        <v>0</v>
      </c>
      <c r="L9" s="227">
        <f>[2]COS_ClassSumByFunct!O15</f>
        <v>0</v>
      </c>
      <c r="M9" s="228">
        <f>[2]COS_ClassSumByFunct!P15</f>
        <v>0</v>
      </c>
      <c r="N9" s="229">
        <f>[2]COS_ClassSumByFunct!Q15</f>
        <v>183946848.28584868</v>
      </c>
    </row>
    <row r="10" spans="2:14">
      <c r="B10" s="175"/>
      <c r="C10" s="173"/>
      <c r="D10" s="172"/>
      <c r="E10" s="173"/>
      <c r="F10" s="176"/>
      <c r="G10" s="226"/>
      <c r="H10" s="218"/>
      <c r="I10" s="219"/>
      <c r="J10" s="219"/>
      <c r="K10" s="219"/>
      <c r="L10" s="219"/>
      <c r="M10" s="220"/>
      <c r="N10" s="220"/>
    </row>
    <row r="11" spans="2:14">
      <c r="B11" s="175" t="s">
        <v>81</v>
      </c>
      <c r="C11" s="173"/>
      <c r="D11" s="173"/>
      <c r="E11" s="173"/>
      <c r="F11" s="176"/>
      <c r="G11" s="217"/>
      <c r="H11" s="218"/>
      <c r="I11" s="219"/>
      <c r="J11" s="219"/>
      <c r="K11" s="219"/>
      <c r="L11" s="219"/>
      <c r="M11" s="220"/>
      <c r="N11" s="220"/>
    </row>
    <row r="12" spans="2:14">
      <c r="B12" s="175"/>
      <c r="C12" s="173" t="s">
        <v>91</v>
      </c>
      <c r="D12" s="173"/>
      <c r="E12" s="173"/>
      <c r="F12" s="176"/>
      <c r="G12" s="217"/>
      <c r="H12" s="218"/>
      <c r="I12" s="219"/>
      <c r="J12" s="219"/>
      <c r="K12" s="219"/>
      <c r="L12" s="219"/>
      <c r="M12" s="220"/>
      <c r="N12" s="220"/>
    </row>
    <row r="13" spans="2:14">
      <c r="B13" s="175"/>
      <c r="C13" s="173"/>
      <c r="D13" s="230" t="s">
        <v>153</v>
      </c>
      <c r="E13" s="173"/>
      <c r="F13" s="176"/>
      <c r="G13" s="217">
        <f>[2]COS_ClassSumByFunct!J19</f>
        <v>43475255.919170223</v>
      </c>
      <c r="H13" s="218">
        <f>[2]COS_ClassSumByFunct!K19</f>
        <v>0</v>
      </c>
      <c r="I13" s="219">
        <f>[2]COS_ClassSumByFunct!L19</f>
        <v>16018364.549868302</v>
      </c>
      <c r="J13" s="219">
        <f>[2]COS_ClassSumByFunct!M19</f>
        <v>0</v>
      </c>
      <c r="K13" s="219">
        <f>[2]COS_ClassSumByFunct!N19</f>
        <v>27456891.369301915</v>
      </c>
      <c r="L13" s="219">
        <f>[2]COS_ClassSumByFunct!O19</f>
        <v>0</v>
      </c>
      <c r="M13" s="220">
        <f>[2]COS_ClassSumByFunct!P19</f>
        <v>0</v>
      </c>
      <c r="N13" s="220">
        <f>[2]COS_ClassSumByFunct!Q19</f>
        <v>43475255.919170216</v>
      </c>
    </row>
    <row r="14" spans="2:14">
      <c r="B14" s="175"/>
      <c r="C14" s="173"/>
      <c r="D14" s="230" t="s">
        <v>95</v>
      </c>
      <c r="E14" s="173"/>
      <c r="F14" s="176"/>
      <c r="G14" s="217">
        <f>[2]COS_ClassSumByFunct!J20</f>
        <v>59528287.239146762</v>
      </c>
      <c r="H14" s="218">
        <f>[2]COS_ClassSumByFunct!K20</f>
        <v>3642441.0478860647</v>
      </c>
      <c r="I14" s="219">
        <f>[2]COS_ClassSumByFunct!L20</f>
        <v>52806930.468905278</v>
      </c>
      <c r="J14" s="219">
        <f>[2]COS_ClassSumByFunct!M20</f>
        <v>3078915.7223554268</v>
      </c>
      <c r="K14" s="219">
        <f>[2]COS_ClassSumByFunct!N20</f>
        <v>0</v>
      </c>
      <c r="L14" s="219">
        <f>[2]COS_ClassSumByFunct!O20</f>
        <v>0</v>
      </c>
      <c r="M14" s="220">
        <f>[2]COS_ClassSumByFunct!P20</f>
        <v>0</v>
      </c>
      <c r="N14" s="220">
        <f>[2]COS_ClassSumByFunct!Q20</f>
        <v>59528287.239146769</v>
      </c>
    </row>
    <row r="15" spans="2:14">
      <c r="B15" s="175"/>
      <c r="C15" s="173" t="s">
        <v>92</v>
      </c>
      <c r="D15" s="230"/>
      <c r="E15" s="173"/>
      <c r="F15" s="176"/>
      <c r="G15" s="217"/>
      <c r="H15" s="218"/>
      <c r="I15" s="219"/>
      <c r="J15" s="219"/>
      <c r="K15" s="219"/>
      <c r="L15" s="219"/>
      <c r="M15" s="220"/>
      <c r="N15" s="220"/>
    </row>
    <row r="16" spans="2:14">
      <c r="B16" s="175"/>
      <c r="C16" s="173"/>
      <c r="D16" s="230" t="s">
        <v>96</v>
      </c>
      <c r="E16" s="173"/>
      <c r="F16" s="176"/>
      <c r="G16" s="217">
        <f>[2]COS_ClassSumByFunct!J22</f>
        <v>187094976.88548699</v>
      </c>
      <c r="H16" s="218">
        <f>[2]COS_ClassSumByFunct!K22</f>
        <v>0</v>
      </c>
      <c r="I16" s="219">
        <f>[2]COS_ClassSumByFunct!L22</f>
        <v>0</v>
      </c>
      <c r="J16" s="219">
        <f>[2]COS_ClassSumByFunct!M22</f>
        <v>0</v>
      </c>
      <c r="K16" s="219">
        <f>[2]COS_ClassSumByFunct!N22</f>
        <v>187094976.88548699</v>
      </c>
      <c r="L16" s="219">
        <f>[2]COS_ClassSumByFunct!O22</f>
        <v>0</v>
      </c>
      <c r="M16" s="220">
        <f>[2]COS_ClassSumByFunct!P22</f>
        <v>0</v>
      </c>
      <c r="N16" s="220">
        <f>[2]COS_ClassSumByFunct!Q22</f>
        <v>187094976.88548699</v>
      </c>
    </row>
    <row r="17" spans="2:14">
      <c r="B17" s="175"/>
      <c r="C17" s="173"/>
      <c r="D17" s="230" t="s">
        <v>97</v>
      </c>
      <c r="E17" s="173"/>
      <c r="F17" s="176"/>
      <c r="G17" s="217">
        <f>[2]COS_ClassSumByFunct!J23</f>
        <v>196328310.70852652</v>
      </c>
      <c r="H17" s="218">
        <f>[2]COS_ClassSumByFunct!K23</f>
        <v>10771375.177623866</v>
      </c>
      <c r="I17" s="219">
        <f>[2]COS_ClassSumByFunct!L23</f>
        <v>176452009.47999996</v>
      </c>
      <c r="J17" s="219">
        <f>[2]COS_ClassSumByFunct!M23</f>
        <v>9104926.0509026852</v>
      </c>
      <c r="K17" s="219">
        <f>[2]COS_ClassSumByFunct!N23</f>
        <v>0</v>
      </c>
      <c r="L17" s="219">
        <f>[2]COS_ClassSumByFunct!O23</f>
        <v>0</v>
      </c>
      <c r="M17" s="220">
        <f>[2]COS_ClassSumByFunct!P23</f>
        <v>0</v>
      </c>
      <c r="N17" s="220">
        <f>[2]COS_ClassSumByFunct!Q23</f>
        <v>196328310.70852652</v>
      </c>
    </row>
    <row r="18" spans="2:14">
      <c r="B18" s="175"/>
      <c r="C18" s="179" t="s">
        <v>98</v>
      </c>
      <c r="D18" s="231"/>
      <c r="E18" s="179"/>
      <c r="F18" s="209"/>
      <c r="G18" s="222">
        <f>[2]COS_ClassSumByFunct!J24</f>
        <v>107180907.14448389</v>
      </c>
      <c r="H18" s="223">
        <f>[2]COS_ClassSumByFunct!K24</f>
        <v>21854345.186018784</v>
      </c>
      <c r="I18" s="223">
        <f>[2]COS_ClassSumByFunct!L24</f>
        <v>66139941.262529001</v>
      </c>
      <c r="J18" s="219">
        <f>[2]COS_ClassSumByFunct!M24</f>
        <v>19186620.695936106</v>
      </c>
      <c r="K18" s="219">
        <f>[2]COS_ClassSumByFunct!N24</f>
        <v>0</v>
      </c>
      <c r="L18" s="219">
        <f>[2]COS_ClassSumByFunct!O24</f>
        <v>0</v>
      </c>
      <c r="M18" s="220">
        <f>[2]COS_ClassSumByFunct!P24</f>
        <v>0</v>
      </c>
      <c r="N18" s="220">
        <f>[2]COS_ClassSumByFunct!Q24</f>
        <v>107180907.14448389</v>
      </c>
    </row>
    <row r="19" spans="2:14">
      <c r="B19" s="175"/>
      <c r="C19" s="173"/>
      <c r="D19" s="172" t="s">
        <v>154</v>
      </c>
      <c r="E19" s="173"/>
      <c r="F19" s="176"/>
      <c r="G19" s="226">
        <f>[2]COS_ClassSumByFunct!J25</f>
        <v>593607737.89681435</v>
      </c>
      <c r="H19" s="218">
        <f>[2]COS_ClassSumByFunct!K25</f>
        <v>36268161.411528714</v>
      </c>
      <c r="I19" s="219">
        <f>[2]COS_ClassSumByFunct!L25</f>
        <v>311417245.76130253</v>
      </c>
      <c r="J19" s="227">
        <f>[2]COS_ClassSumByFunct!M25</f>
        <v>31370462.469194219</v>
      </c>
      <c r="K19" s="227">
        <f>[2]COS_ClassSumByFunct!N25</f>
        <v>214551868.25478894</v>
      </c>
      <c r="L19" s="227">
        <f>[2]COS_ClassSumByFunct!O25</f>
        <v>0</v>
      </c>
      <c r="M19" s="228">
        <f>[2]COS_ClassSumByFunct!P25</f>
        <v>0</v>
      </c>
      <c r="N19" s="229">
        <f>[2]COS_ClassSumByFunct!Q25</f>
        <v>593607737.89681447</v>
      </c>
    </row>
    <row r="20" spans="2:14">
      <c r="B20" s="175"/>
      <c r="C20" s="173"/>
      <c r="D20" s="172"/>
      <c r="E20" s="173"/>
      <c r="F20" s="176"/>
      <c r="G20" s="226"/>
      <c r="H20" s="218"/>
      <c r="I20" s="219"/>
      <c r="J20" s="219"/>
      <c r="K20" s="219"/>
      <c r="L20" s="219"/>
      <c r="M20" s="220"/>
      <c r="N20" s="220"/>
    </row>
    <row r="21" spans="2:14">
      <c r="B21" s="175" t="s">
        <v>82</v>
      </c>
      <c r="C21" s="173"/>
      <c r="D21" s="230"/>
      <c r="E21" s="173"/>
      <c r="F21" s="176"/>
      <c r="G21" s="217"/>
      <c r="H21" s="218"/>
      <c r="I21" s="219"/>
      <c r="J21" s="219"/>
      <c r="K21" s="219"/>
      <c r="L21" s="219"/>
      <c r="M21" s="220"/>
      <c r="N21" s="220"/>
    </row>
    <row r="22" spans="2:14">
      <c r="B22" s="175"/>
      <c r="C22" s="173" t="s">
        <v>99</v>
      </c>
      <c r="D22" s="230"/>
      <c r="E22" s="173"/>
      <c r="F22" s="176"/>
      <c r="G22" s="217"/>
      <c r="H22" s="218"/>
      <c r="I22" s="219"/>
      <c r="J22" s="219"/>
      <c r="K22" s="219"/>
      <c r="L22" s="219"/>
      <c r="M22" s="220"/>
      <c r="N22" s="220"/>
    </row>
    <row r="23" spans="2:14">
      <c r="B23" s="175"/>
      <c r="C23" s="173"/>
      <c r="D23" s="230" t="s">
        <v>100</v>
      </c>
      <c r="E23" s="173"/>
      <c r="F23" s="176"/>
      <c r="G23" s="217">
        <f>[2]COS_ClassSumByFunct!J29</f>
        <v>79068633.384397864</v>
      </c>
      <c r="H23" s="218">
        <f>[2]COS_ClassSumByFunct!K29</f>
        <v>0</v>
      </c>
      <c r="I23" s="219">
        <f>[2]COS_ClassSumByFunct!L29</f>
        <v>10409107.58066394</v>
      </c>
      <c r="J23" s="219">
        <f>[2]COS_ClassSumByFunct!M29</f>
        <v>68659525.803733915</v>
      </c>
      <c r="K23" s="219">
        <f>[2]COS_ClassSumByFunct!N29</f>
        <v>0</v>
      </c>
      <c r="L23" s="219">
        <f>[2]COS_ClassSumByFunct!O29</f>
        <v>0</v>
      </c>
      <c r="M23" s="220">
        <f>[2]COS_ClassSumByFunct!P29</f>
        <v>0</v>
      </c>
      <c r="N23" s="220">
        <f>[2]COS_ClassSumByFunct!Q29</f>
        <v>79068633.384397849</v>
      </c>
    </row>
    <row r="24" spans="2:14">
      <c r="B24" s="175"/>
      <c r="C24" s="173"/>
      <c r="D24" s="230" t="s">
        <v>101</v>
      </c>
      <c r="E24" s="173"/>
      <c r="F24" s="176"/>
      <c r="G24" s="217">
        <f>[2]COS_ClassSumByFunct!J30</f>
        <v>70789397.582995698</v>
      </c>
      <c r="H24" s="218">
        <f>[2]COS_ClassSumByFunct!K30</f>
        <v>0</v>
      </c>
      <c r="I24" s="219">
        <f>[2]COS_ClassSumByFunct!L30</f>
        <v>70789397.582995698</v>
      </c>
      <c r="J24" s="219">
        <f>[2]COS_ClassSumByFunct!M30</f>
        <v>0</v>
      </c>
      <c r="K24" s="219">
        <f>[2]COS_ClassSumByFunct!N30</f>
        <v>0</v>
      </c>
      <c r="L24" s="219">
        <f>[2]COS_ClassSumByFunct!O30</f>
        <v>0</v>
      </c>
      <c r="M24" s="220">
        <f>[2]COS_ClassSumByFunct!P30</f>
        <v>0</v>
      </c>
      <c r="N24" s="220">
        <f>[2]COS_ClassSumByFunct!Q30</f>
        <v>70789397.582995698</v>
      </c>
    </row>
    <row r="25" spans="2:14">
      <c r="B25" s="175"/>
      <c r="C25" s="173"/>
      <c r="D25" s="230" t="s">
        <v>102</v>
      </c>
      <c r="E25" s="173"/>
      <c r="F25" s="176"/>
      <c r="G25" s="217">
        <f>[2]COS_ClassSumByFunct!J31</f>
        <v>20349389.498138782</v>
      </c>
      <c r="H25" s="218">
        <f>[2]COS_ClassSumByFunct!K31</f>
        <v>6508987.0173133686</v>
      </c>
      <c r="I25" s="219">
        <f>[2]COS_ClassSumByFunct!L31</f>
        <v>10887856.82601778</v>
      </c>
      <c r="J25" s="219">
        <f>[2]COS_ClassSumByFunct!M31</f>
        <v>2952545.6548076337</v>
      </c>
      <c r="K25" s="219">
        <f>[2]COS_ClassSumByFunct!N31</f>
        <v>0</v>
      </c>
      <c r="L25" s="219">
        <f>[2]COS_ClassSumByFunct!O31</f>
        <v>0</v>
      </c>
      <c r="M25" s="220">
        <f>[2]COS_ClassSumByFunct!P31</f>
        <v>0</v>
      </c>
      <c r="N25" s="220">
        <f>[2]COS_ClassSumByFunct!Q31</f>
        <v>20349389.498138785</v>
      </c>
    </row>
    <row r="26" spans="2:14">
      <c r="B26" s="175"/>
      <c r="C26" s="179" t="s">
        <v>155</v>
      </c>
      <c r="D26" s="231"/>
      <c r="E26" s="179"/>
      <c r="F26" s="209"/>
      <c r="G26" s="222">
        <f>[2]COS_ClassSumByFunct!J32</f>
        <v>-1456991.8463140398</v>
      </c>
      <c r="H26" s="223">
        <f>[2]COS_ClassSumByFunct!K32</f>
        <v>0</v>
      </c>
      <c r="I26" s="223">
        <f>[2]COS_ClassSumByFunct!L32</f>
        <v>0</v>
      </c>
      <c r="J26" s="219">
        <f>[2]COS_ClassSumByFunct!M32</f>
        <v>0</v>
      </c>
      <c r="K26" s="219">
        <f>[2]COS_ClassSumByFunct!N32</f>
        <v>-1456991.8463140398</v>
      </c>
      <c r="L26" s="219">
        <f>[2]COS_ClassSumByFunct!O32</f>
        <v>0</v>
      </c>
      <c r="M26" s="220">
        <f>[2]COS_ClassSumByFunct!P32</f>
        <v>0</v>
      </c>
      <c r="N26" s="220">
        <f>[2]COS_ClassSumByFunct!Q32</f>
        <v>-1456991.8463140398</v>
      </c>
    </row>
    <row r="27" spans="2:14">
      <c r="B27" s="175"/>
      <c r="C27" s="173"/>
      <c r="D27" s="172" t="s">
        <v>156</v>
      </c>
      <c r="E27" s="173"/>
      <c r="F27" s="176"/>
      <c r="G27" s="226">
        <f>[2]COS_ClassSumByFunct!J33</f>
        <v>168750428.61921829</v>
      </c>
      <c r="H27" s="218">
        <f>[2]COS_ClassSumByFunct!K33</f>
        <v>6508987.0173133686</v>
      </c>
      <c r="I27" s="219">
        <f>[2]COS_ClassSumByFunct!L33</f>
        <v>92086361.989677429</v>
      </c>
      <c r="J27" s="227">
        <f>[2]COS_ClassSumByFunct!M33</f>
        <v>71612071.458541557</v>
      </c>
      <c r="K27" s="227">
        <f>[2]COS_ClassSumByFunct!N33</f>
        <v>-1456991.8463140398</v>
      </c>
      <c r="L27" s="227">
        <f>[2]COS_ClassSumByFunct!O33</f>
        <v>0</v>
      </c>
      <c r="M27" s="228">
        <f>[2]COS_ClassSumByFunct!P33</f>
        <v>0</v>
      </c>
      <c r="N27" s="232">
        <f>[2]COS_ClassSumByFunct!Q33</f>
        <v>168750428.61921829</v>
      </c>
    </row>
    <row r="28" spans="2:14">
      <c r="B28" s="175"/>
      <c r="C28" s="173"/>
      <c r="D28" s="172"/>
      <c r="E28" s="173"/>
      <c r="F28" s="176"/>
      <c r="G28" s="226"/>
      <c r="H28" s="218"/>
      <c r="I28" s="219"/>
      <c r="J28" s="219"/>
      <c r="K28" s="219"/>
      <c r="L28" s="219"/>
      <c r="M28" s="220"/>
      <c r="N28" s="221"/>
    </row>
    <row r="29" spans="2:14">
      <c r="B29" s="175" t="s">
        <v>83</v>
      </c>
      <c r="C29" s="173"/>
      <c r="D29" s="230"/>
      <c r="E29" s="173"/>
      <c r="F29" s="176"/>
      <c r="G29" s="233"/>
      <c r="H29" s="218"/>
      <c r="I29" s="219"/>
      <c r="J29" s="219"/>
      <c r="K29" s="219"/>
      <c r="L29" s="219"/>
      <c r="M29" s="220"/>
      <c r="N29" s="221"/>
    </row>
    <row r="30" spans="2:14">
      <c r="B30" s="175"/>
      <c r="C30" s="173" t="s">
        <v>91</v>
      </c>
      <c r="D30" s="230"/>
      <c r="E30" s="173"/>
      <c r="F30" s="176"/>
      <c r="G30" s="234">
        <f>[2]COS_ClassSumByFunct!J36</f>
        <v>0</v>
      </c>
      <c r="H30" s="235">
        <f>[2]COS_ClassSumByFunct!K36</f>
        <v>0</v>
      </c>
      <c r="I30" s="236">
        <f>[2]COS_ClassSumByFunct!L36</f>
        <v>0</v>
      </c>
      <c r="J30" s="236">
        <f>[2]COS_ClassSumByFunct!M36</f>
        <v>0</v>
      </c>
      <c r="K30" s="236">
        <f>[2]COS_ClassSumByFunct!N36</f>
        <v>0</v>
      </c>
      <c r="L30" s="236">
        <f>[2]COS_ClassSumByFunct!O36</f>
        <v>0</v>
      </c>
      <c r="M30" s="237">
        <f>[2]COS_ClassSumByFunct!P36</f>
        <v>0</v>
      </c>
      <c r="N30" s="238">
        <f>[2]COS_ClassSumByFunct!Q36</f>
        <v>0</v>
      </c>
    </row>
    <row r="31" spans="2:14">
      <c r="B31" s="175"/>
      <c r="C31" s="173" t="s">
        <v>92</v>
      </c>
      <c r="D31" s="230"/>
      <c r="E31" s="173"/>
      <c r="F31" s="176"/>
      <c r="G31" s="239">
        <f>[2]COS_ClassSumByFunct!J37</f>
        <v>0</v>
      </c>
      <c r="H31" s="235">
        <f>[2]COS_ClassSumByFunct!K37</f>
        <v>0</v>
      </c>
      <c r="I31" s="236">
        <f>[2]COS_ClassSumByFunct!L37</f>
        <v>0</v>
      </c>
      <c r="J31" s="236">
        <f>[2]COS_ClassSumByFunct!M37</f>
        <v>0</v>
      </c>
      <c r="K31" s="236">
        <f>[2]COS_ClassSumByFunct!N37</f>
        <v>0</v>
      </c>
      <c r="L31" s="236">
        <f>[2]COS_ClassSumByFunct!O37</f>
        <v>0</v>
      </c>
      <c r="M31" s="237">
        <f>[2]COS_ClassSumByFunct!P37</f>
        <v>0</v>
      </c>
      <c r="N31" s="238">
        <f>[2]COS_ClassSumByFunct!Q37</f>
        <v>0</v>
      </c>
    </row>
    <row r="32" spans="2:14">
      <c r="B32" s="175"/>
      <c r="C32" s="179" t="s">
        <v>70</v>
      </c>
      <c r="D32" s="231"/>
      <c r="E32" s="179"/>
      <c r="F32" s="209"/>
      <c r="G32" s="240">
        <f>[2]COS_ClassSumByFunct!J38</f>
        <v>0</v>
      </c>
      <c r="H32" s="241">
        <f>[2]COS_ClassSumByFunct!K38</f>
        <v>0</v>
      </c>
      <c r="I32" s="241">
        <f>[2]COS_ClassSumByFunct!L38</f>
        <v>0</v>
      </c>
      <c r="J32" s="236">
        <f>[2]COS_ClassSumByFunct!M38</f>
        <v>0</v>
      </c>
      <c r="K32" s="236">
        <f>[2]COS_ClassSumByFunct!N38</f>
        <v>0</v>
      </c>
      <c r="L32" s="236">
        <f>[2]COS_ClassSumByFunct!O38</f>
        <v>0</v>
      </c>
      <c r="M32" s="237">
        <f>[2]COS_ClassSumByFunct!P38</f>
        <v>0</v>
      </c>
      <c r="N32" s="238">
        <f>[2]COS_ClassSumByFunct!Q38</f>
        <v>0</v>
      </c>
    </row>
    <row r="33" spans="2:14">
      <c r="B33" s="175"/>
      <c r="C33" s="173"/>
      <c r="D33" s="172" t="s">
        <v>157</v>
      </c>
      <c r="E33" s="173"/>
      <c r="F33" s="176"/>
      <c r="G33" s="242">
        <f>[2]COS_ClassSumByFunct!J39</f>
        <v>0</v>
      </c>
      <c r="H33" s="235">
        <f>[2]COS_ClassSumByFunct!K39</f>
        <v>0</v>
      </c>
      <c r="I33" s="236">
        <f>[2]COS_ClassSumByFunct!L39</f>
        <v>0</v>
      </c>
      <c r="J33" s="243">
        <f>[2]COS_ClassSumByFunct!M39</f>
        <v>0</v>
      </c>
      <c r="K33" s="243">
        <f>[2]COS_ClassSumByFunct!N39</f>
        <v>0</v>
      </c>
      <c r="L33" s="243">
        <f>[2]COS_ClassSumByFunct!O39</f>
        <v>0</v>
      </c>
      <c r="M33" s="244">
        <f>[2]COS_ClassSumByFunct!P39</f>
        <v>0</v>
      </c>
      <c r="N33" s="245">
        <f>[2]COS_ClassSumByFunct!Q39</f>
        <v>0</v>
      </c>
    </row>
    <row r="34" spans="2:14">
      <c r="B34" s="175"/>
      <c r="C34" s="173"/>
      <c r="D34" s="172"/>
      <c r="E34" s="173"/>
      <c r="F34" s="176"/>
      <c r="G34" s="246"/>
      <c r="H34" s="218"/>
      <c r="I34" s="219"/>
      <c r="J34" s="219"/>
      <c r="K34" s="219"/>
      <c r="L34" s="219"/>
      <c r="M34" s="220"/>
      <c r="N34" s="221"/>
    </row>
    <row r="35" spans="2:14" hidden="1">
      <c r="B35" s="175" t="s">
        <v>84</v>
      </c>
      <c r="C35" s="173"/>
      <c r="D35" s="230"/>
      <c r="E35" s="173"/>
      <c r="F35" s="176"/>
      <c r="G35" s="246"/>
      <c r="H35" s="218"/>
      <c r="I35" s="219"/>
      <c r="J35" s="219"/>
      <c r="K35" s="219"/>
      <c r="L35" s="219"/>
      <c r="M35" s="220"/>
      <c r="N35" s="247"/>
    </row>
    <row r="36" spans="2:14" hidden="1">
      <c r="B36" s="175"/>
      <c r="C36" s="173" t="s">
        <v>104</v>
      </c>
      <c r="D36" s="230"/>
      <c r="E36" s="173"/>
      <c r="F36" s="176"/>
      <c r="G36" s="248">
        <f>[2]COS_ClassSumByFunct!J42</f>
        <v>65770475.139290437</v>
      </c>
      <c r="H36" s="218">
        <f>[2]COS_ClassSumByFunct!K42</f>
        <v>10771685.85392726</v>
      </c>
      <c r="I36" s="219">
        <f>[2]COS_ClassSumByFunct!L42</f>
        <v>33473657.765241854</v>
      </c>
      <c r="J36" s="219">
        <f>[2]COS_ClassSumByFunct!M42</f>
        <v>12611115.320259759</v>
      </c>
      <c r="K36" s="219">
        <f>[2]COS_ClassSumByFunct!N42</f>
        <v>8914016.1998615712</v>
      </c>
      <c r="L36" s="219">
        <f>[2]COS_ClassSumByFunct!O42</f>
        <v>0</v>
      </c>
      <c r="M36" s="220">
        <f>[2]COS_ClassSumByFunct!P42</f>
        <v>0</v>
      </c>
      <c r="N36" s="221">
        <f>[2]COS_ClassSumByFunct!Q42</f>
        <v>65770475.139290445</v>
      </c>
    </row>
    <row r="37" spans="2:14" hidden="1">
      <c r="B37" s="175"/>
      <c r="C37" s="173" t="s">
        <v>105</v>
      </c>
      <c r="D37" s="230"/>
      <c r="E37" s="173"/>
      <c r="F37" s="176"/>
      <c r="G37" s="248">
        <f>[2]COS_ClassSumByFunct!J43</f>
        <v>61805361.094817281</v>
      </c>
      <c r="H37" s="218">
        <f>[2]COS_ClassSumByFunct!K43</f>
        <v>10572398.801670443</v>
      </c>
      <c r="I37" s="219">
        <f>[2]COS_ClassSumByFunct!L43</f>
        <v>34050973.638293162</v>
      </c>
      <c r="J37" s="219">
        <f>[2]COS_ClassSumByFunct!M43</f>
        <v>12378767.577307183</v>
      </c>
      <c r="K37" s="219">
        <f>[2]COS_ClassSumByFunct!N43</f>
        <v>4803221.0775464941</v>
      </c>
      <c r="L37" s="219">
        <f>[2]COS_ClassSumByFunct!O43</f>
        <v>0</v>
      </c>
      <c r="M37" s="220">
        <f>[2]COS_ClassSumByFunct!P43</f>
        <v>0</v>
      </c>
      <c r="N37" s="221">
        <f>[2]COS_ClassSumByFunct!Q43</f>
        <v>61805361.094817281</v>
      </c>
    </row>
    <row r="38" spans="2:14" hidden="1">
      <c r="B38" s="175"/>
      <c r="C38" s="173" t="s">
        <v>106</v>
      </c>
      <c r="D38" s="230"/>
      <c r="E38" s="173"/>
      <c r="F38" s="176"/>
      <c r="G38" s="248">
        <f>[2]COS_ClassSumByFunct!J44</f>
        <v>73312565.31085147</v>
      </c>
      <c r="H38" s="218">
        <f>[2]COS_ClassSumByFunct!K44</f>
        <v>13437687.004327578</v>
      </c>
      <c r="I38" s="219">
        <f>[2]COS_ClassSumByFunct!L44</f>
        <v>37241987.650321648</v>
      </c>
      <c r="J38" s="219">
        <f>[2]COS_ClassSumByFunct!M44</f>
        <v>15735248.355905399</v>
      </c>
      <c r="K38" s="219">
        <f>[2]COS_ClassSumByFunct!N44</f>
        <v>6897642.300296844</v>
      </c>
      <c r="L38" s="219">
        <f>[2]COS_ClassSumByFunct!O44</f>
        <v>0</v>
      </c>
      <c r="M38" s="220">
        <f>[2]COS_ClassSumByFunct!P44</f>
        <v>0</v>
      </c>
      <c r="N38" s="221">
        <f>[2]COS_ClassSumByFunct!Q44</f>
        <v>73312565.31085147</v>
      </c>
    </row>
    <row r="39" spans="2:14" hidden="1">
      <c r="B39" s="175"/>
      <c r="C39" s="173" t="s">
        <v>107</v>
      </c>
      <c r="D39" s="230"/>
      <c r="E39" s="173"/>
      <c r="F39" s="176"/>
      <c r="G39" s="248">
        <f>[2]COS_ClassSumByFunct!J45</f>
        <v>36170150.338888556</v>
      </c>
      <c r="H39" s="218">
        <f>[2]COS_ClassSumByFunct!K45</f>
        <v>4690586.1111602113</v>
      </c>
      <c r="I39" s="219">
        <f>[2]COS_ClassSumByFunct!L45</f>
        <v>23200080.627447776</v>
      </c>
      <c r="J39" s="219">
        <f>[2]COS_ClassSumByFunct!M45</f>
        <v>5489221.567869788</v>
      </c>
      <c r="K39" s="219">
        <f>[2]COS_ClassSumByFunct!N45</f>
        <v>2790262.0324107758</v>
      </c>
      <c r="L39" s="219">
        <f>[2]COS_ClassSumByFunct!O45</f>
        <v>0</v>
      </c>
      <c r="M39" s="220">
        <f>[2]COS_ClassSumByFunct!P45</f>
        <v>0</v>
      </c>
      <c r="N39" s="221">
        <f>[2]COS_ClassSumByFunct!Q45</f>
        <v>36170150.338888556</v>
      </c>
    </row>
    <row r="40" spans="2:14" hidden="1">
      <c r="B40" s="175"/>
      <c r="C40" s="173" t="s">
        <v>108</v>
      </c>
      <c r="D40" s="230"/>
      <c r="E40" s="173"/>
      <c r="F40" s="176"/>
      <c r="G40" s="248">
        <f>[2]COS_ClassSumByFunct!J46</f>
        <v>76182340.75074096</v>
      </c>
      <c r="H40" s="249">
        <f>[2]COS_ClassSumByFunct!K46</f>
        <v>14284792.090715</v>
      </c>
      <c r="I40" s="223">
        <f>[2]COS_ClassSumByFunct!L46</f>
        <v>38365327.043665521</v>
      </c>
      <c r="J40" s="223">
        <f>[2]COS_ClassSumByFunct!M46</f>
        <v>16727758.195536535</v>
      </c>
      <c r="K40" s="223">
        <f>[2]COS_ClassSumByFunct!N46</f>
        <v>6804463.4208239159</v>
      </c>
      <c r="L40" s="223">
        <f>[2]COS_ClassSumByFunct!O46</f>
        <v>0</v>
      </c>
      <c r="M40" s="224">
        <f>[2]COS_ClassSumByFunct!P46</f>
        <v>0</v>
      </c>
      <c r="N40" s="225">
        <f>[2]COS_ClassSumByFunct!Q46</f>
        <v>76182340.750740975</v>
      </c>
    </row>
    <row r="41" spans="2:14">
      <c r="B41" s="175" t="s">
        <v>84</v>
      </c>
      <c r="C41" s="173"/>
      <c r="D41" s="172"/>
      <c r="E41" s="173"/>
      <c r="F41" s="176"/>
      <c r="G41" s="246">
        <f>[2]COS_ClassSumByFunct!J47</f>
        <v>313240892.63458872</v>
      </c>
      <c r="H41" s="218">
        <f>[2]COS_ClassSumByFunct!K47</f>
        <v>53757149.861800492</v>
      </c>
      <c r="I41" s="219">
        <f>[2]COS_ClassSumByFunct!L47</f>
        <v>166332026.72496995</v>
      </c>
      <c r="J41" s="219">
        <f>[2]COS_ClassSumByFunct!M47</f>
        <v>62942111.016878657</v>
      </c>
      <c r="K41" s="219">
        <f>[2]COS_ClassSumByFunct!N47</f>
        <v>30209605.030939601</v>
      </c>
      <c r="L41" s="219">
        <f>[2]COS_ClassSumByFunct!O47</f>
        <v>0</v>
      </c>
      <c r="M41" s="220">
        <f>[2]COS_ClassSumByFunct!P47</f>
        <v>0</v>
      </c>
      <c r="N41" s="247">
        <f>[2]COS_ClassSumByFunct!Q47</f>
        <v>313240892.63458872</v>
      </c>
    </row>
    <row r="42" spans="2:14">
      <c r="B42" s="175"/>
      <c r="C42" s="173"/>
      <c r="D42" s="172"/>
      <c r="E42" s="173"/>
      <c r="F42" s="176"/>
      <c r="G42" s="246"/>
      <c r="H42" s="218"/>
      <c r="I42" s="219"/>
      <c r="J42" s="219"/>
      <c r="K42" s="219"/>
      <c r="L42" s="219"/>
      <c r="M42" s="220"/>
      <c r="N42" s="221"/>
    </row>
    <row r="43" spans="2:14">
      <c r="B43" s="175" t="s">
        <v>85</v>
      </c>
      <c r="C43" s="173"/>
      <c r="D43" s="230"/>
      <c r="E43" s="173"/>
      <c r="F43" s="176"/>
      <c r="G43" s="248">
        <f>[2]COS_ClassSumByFunct!J49</f>
        <v>174299168.68382156</v>
      </c>
      <c r="H43" s="218">
        <f>[2]COS_ClassSumByFunct!K49</f>
        <v>33340711.107717849</v>
      </c>
      <c r="I43" s="219">
        <f>[2]COS_ClassSumByFunct!L49</f>
        <v>125834756.84549129</v>
      </c>
      <c r="J43" s="219">
        <f>[2]COS_ClassSumByFunct!M49</f>
        <v>15123700.730612418</v>
      </c>
      <c r="K43" s="219">
        <f>[2]COS_ClassSumByFunct!N49</f>
        <v>0</v>
      </c>
      <c r="L43" s="219">
        <f>[2]COS_ClassSumByFunct!O49</f>
        <v>0</v>
      </c>
      <c r="M43" s="220">
        <f>[2]COS_ClassSumByFunct!P49</f>
        <v>0</v>
      </c>
      <c r="N43" s="247">
        <f>[2]COS_ClassSumByFunct!Q49</f>
        <v>174299168.68382156</v>
      </c>
    </row>
    <row r="44" spans="2:14">
      <c r="B44" s="175" t="s">
        <v>55</v>
      </c>
      <c r="C44" s="173"/>
      <c r="D44" s="230"/>
      <c r="E44" s="173"/>
      <c r="F44" s="176"/>
      <c r="G44" s="248">
        <f>[2]COS_ClassSumByFunct!J50</f>
        <v>81867175.522523135</v>
      </c>
      <c r="H44" s="218">
        <f>[2]COS_ClassSumByFunct!K50</f>
        <v>0</v>
      </c>
      <c r="I44" s="219">
        <f>[2]COS_ClassSumByFunct!L50</f>
        <v>81867175.522523135</v>
      </c>
      <c r="J44" s="219">
        <f>[2]COS_ClassSumByFunct!M50</f>
        <v>0</v>
      </c>
      <c r="K44" s="219">
        <f>[2]COS_ClassSumByFunct!N50</f>
        <v>0</v>
      </c>
      <c r="L44" s="219">
        <f>[2]COS_ClassSumByFunct!O50</f>
        <v>0</v>
      </c>
      <c r="M44" s="220">
        <f>[2]COS_ClassSumByFunct!P50</f>
        <v>0</v>
      </c>
      <c r="N44" s="247">
        <f>[2]COS_ClassSumByFunct!Q50</f>
        <v>81867175.522523135</v>
      </c>
    </row>
    <row r="45" spans="2:14" hidden="1">
      <c r="B45" s="175"/>
      <c r="C45" s="173"/>
      <c r="D45" s="230"/>
      <c r="E45" s="173"/>
      <c r="F45" s="176"/>
      <c r="G45" s="248">
        <f>[2]COS_ClassSumByFunct!J51</f>
        <v>0</v>
      </c>
      <c r="H45" s="218">
        <f>[2]COS_ClassSumByFunct!K51</f>
        <v>0</v>
      </c>
      <c r="I45" s="219">
        <f>[2]COS_ClassSumByFunct!L51</f>
        <v>0</v>
      </c>
      <c r="J45" s="219">
        <f>[2]COS_ClassSumByFunct!M51</f>
        <v>0</v>
      </c>
      <c r="K45" s="219">
        <f>[2]COS_ClassSumByFunct!N51</f>
        <v>0</v>
      </c>
      <c r="L45" s="219">
        <f>[2]COS_ClassSumByFunct!O51</f>
        <v>0</v>
      </c>
      <c r="M45" s="220">
        <f>[2]COS_ClassSumByFunct!P51</f>
        <v>0</v>
      </c>
      <c r="N45" s="247">
        <f>[2]COS_ClassSumByFunct!Q51</f>
        <v>0</v>
      </c>
    </row>
    <row r="46" spans="2:14">
      <c r="B46" s="175" t="s">
        <v>87</v>
      </c>
      <c r="C46" s="173"/>
      <c r="D46" s="173"/>
      <c r="E46" s="173"/>
      <c r="F46" s="176"/>
      <c r="G46" s="223">
        <f>[2]COS_ClassSumByFunct!J52</f>
        <v>-259202.75307811471</v>
      </c>
      <c r="H46" s="249">
        <f>[2]COS_ClassSumByFunct!K52</f>
        <v>0</v>
      </c>
      <c r="I46" s="223">
        <f>[2]COS_ClassSumByFunct!L52</f>
        <v>0</v>
      </c>
      <c r="J46" s="223">
        <f>[2]COS_ClassSumByFunct!M52</f>
        <v>0</v>
      </c>
      <c r="K46" s="223">
        <f>[2]COS_ClassSumByFunct!N52</f>
        <v>0</v>
      </c>
      <c r="L46" s="223">
        <f>[2]COS_ClassSumByFunct!O52</f>
        <v>0</v>
      </c>
      <c r="M46" s="224">
        <f>[2]COS_ClassSumByFunct!P52</f>
        <v>-259202.75307811471</v>
      </c>
      <c r="N46" s="250">
        <f>[2]COS_ClassSumByFunct!Q52</f>
        <v>-259202.75307811471</v>
      </c>
    </row>
    <row r="47" spans="2:14">
      <c r="B47" s="251" t="s">
        <v>158</v>
      </c>
      <c r="C47" s="199"/>
      <c r="D47" s="199"/>
      <c r="E47" s="199"/>
      <c r="F47" s="252"/>
      <c r="G47" s="253">
        <f>[2]COS_ClassSumByFunct!J53</f>
        <v>1515453048.8897367</v>
      </c>
      <c r="H47" s="254">
        <f>[2]COS_ClassSumByFunct!K53</f>
        <v>129875009.3983604</v>
      </c>
      <c r="I47" s="253">
        <f>[2]COS_ClassSumByFunct!L53</f>
        <v>961484415.12981296</v>
      </c>
      <c r="J47" s="253">
        <f>[2]COS_ClassSumByFunct!M53</f>
        <v>181048345.67522687</v>
      </c>
      <c r="K47" s="253">
        <f>[2]COS_ClassSumByFunct!N53</f>
        <v>243304481.4394145</v>
      </c>
      <c r="L47" s="253">
        <f>[2]COS_ClassSumByFunct!O53</f>
        <v>0</v>
      </c>
      <c r="M47" s="255">
        <f>[2]COS_ClassSumByFunct!P53</f>
        <v>-259202.75307811471</v>
      </c>
      <c r="N47" s="256">
        <f>[2]COS_ClassSumByFunct!Q53</f>
        <v>1515453048.8897367</v>
      </c>
    </row>
    <row r="48" spans="2:14">
      <c r="B48" s="162" t="s">
        <v>27</v>
      </c>
    </row>
    <row r="50" spans="8:14">
      <c r="H50" s="257">
        <f>H47/$N47</f>
        <v>8.5700450761909436E-2</v>
      </c>
      <c r="I50" s="257">
        <f t="shared" ref="I50:N50" si="0">I47/$N47</f>
        <v>0.63445344996614927</v>
      </c>
      <c r="J50" s="257">
        <f t="shared" si="0"/>
        <v>0.1194681325217353</v>
      </c>
      <c r="K50" s="257">
        <f t="shared" si="0"/>
        <v>0.16054900652822349</v>
      </c>
      <c r="L50" s="257">
        <f t="shared" si="0"/>
        <v>0</v>
      </c>
      <c r="M50" s="257">
        <f t="shared" si="0"/>
        <v>-1.7103977801754657E-4</v>
      </c>
      <c r="N50" s="257">
        <f t="shared" si="0"/>
        <v>1</v>
      </c>
    </row>
  </sheetData>
  <mergeCells count="2">
    <mergeCell ref="L3:L4"/>
    <mergeCell ref="M3:M4"/>
  </mergeCells>
  <pageMargins left="0.2" right="0.2" top="0.5" bottom="0.5" header="0.2" footer="0.2"/>
  <pageSetup scale="92"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N71"/>
  <sheetViews>
    <sheetView showGridLines="0" zoomScale="50" zoomScaleNormal="50" zoomScaleSheetLayoutView="70" workbookViewId="0">
      <selection sqref="A1:XFD1048576"/>
    </sheetView>
  </sheetViews>
  <sheetFormatPr defaultColWidth="9.140625" defaultRowHeight="11.25" outlineLevelRow="1"/>
  <cols>
    <col min="1" max="1" width="9.140625" style="161" customWidth="1"/>
    <col min="2" max="2" width="2.7109375" style="161" customWidth="1"/>
    <col min="3" max="3" width="39" style="161" customWidth="1"/>
    <col min="4" max="4" width="35.7109375" style="258" hidden="1" customWidth="1"/>
    <col min="5" max="5" width="16.7109375" style="258" customWidth="1"/>
    <col min="6" max="6" width="12.7109375" style="258" hidden="1" customWidth="1"/>
    <col min="7" max="7" width="15.85546875" style="258" customWidth="1"/>
    <col min="8" max="8" width="13.28515625" style="258" customWidth="1"/>
    <col min="9" max="9" width="13.140625" style="258" hidden="1" customWidth="1"/>
    <col min="10" max="10" width="17.5703125" style="258" customWidth="1"/>
    <col min="11" max="11" width="17.28515625" style="258" customWidth="1"/>
    <col min="12" max="12" width="13.7109375" style="258" customWidth="1"/>
    <col min="13" max="13" width="18.85546875" style="258" customWidth="1"/>
    <col min="14" max="14" width="15.28515625" style="258" customWidth="1"/>
    <col min="15" max="16384" width="9.140625" style="161"/>
  </cols>
  <sheetData>
    <row r="1" spans="2:14" ht="15">
      <c r="B1" s="15" t="s">
        <v>159</v>
      </c>
    </row>
    <row r="3" spans="2:14" ht="12">
      <c r="B3" s="259"/>
      <c r="C3" s="260"/>
      <c r="D3" s="261" t="s">
        <v>160</v>
      </c>
      <c r="E3" s="469" t="s">
        <v>161</v>
      </c>
      <c r="F3" s="470"/>
      <c r="G3" s="470"/>
      <c r="H3" s="470"/>
      <c r="I3" s="470"/>
      <c r="J3" s="470"/>
      <c r="K3" s="470"/>
      <c r="L3" s="470"/>
      <c r="M3" s="471"/>
      <c r="N3" s="262"/>
    </row>
    <row r="4" spans="2:14" ht="36">
      <c r="B4" s="263" t="s">
        <v>162</v>
      </c>
      <c r="C4" s="264"/>
      <c r="D4" s="265" t="s">
        <v>163</v>
      </c>
      <c r="E4" s="266" t="s">
        <v>164</v>
      </c>
      <c r="F4" s="266" t="s">
        <v>165</v>
      </c>
      <c r="G4" s="266" t="s">
        <v>166</v>
      </c>
      <c r="H4" s="266" t="s">
        <v>167</v>
      </c>
      <c r="I4" s="266" t="s">
        <v>168</v>
      </c>
      <c r="J4" s="266" t="s">
        <v>169</v>
      </c>
      <c r="K4" s="266" t="s">
        <v>170</v>
      </c>
      <c r="L4" s="266" t="s">
        <v>171</v>
      </c>
      <c r="M4" s="266" t="s">
        <v>172</v>
      </c>
      <c r="N4" s="265" t="s">
        <v>173</v>
      </c>
    </row>
    <row r="5" spans="2:14" ht="12">
      <c r="B5" s="267" t="s">
        <v>118</v>
      </c>
      <c r="C5" s="268"/>
      <c r="D5" s="269"/>
      <c r="E5" s="270"/>
      <c r="F5" s="270"/>
      <c r="G5" s="270"/>
      <c r="H5" s="270"/>
      <c r="I5" s="270"/>
      <c r="J5" s="270"/>
      <c r="K5" s="270"/>
      <c r="L5" s="270"/>
      <c r="M5" s="270"/>
      <c r="N5" s="270"/>
    </row>
    <row r="6" spans="2:14" ht="12">
      <c r="B6" s="267"/>
      <c r="C6" s="268" t="s">
        <v>174</v>
      </c>
      <c r="D6" s="271">
        <f>[2]COS_AllocatedCosts!G12</f>
        <v>0</v>
      </c>
      <c r="E6" s="272">
        <f>[2]COS_AllocatedCosts!H12</f>
        <v>0</v>
      </c>
      <c r="F6" s="272">
        <f>[2]COS_AllocatedCosts!I12</f>
        <v>0</v>
      </c>
      <c r="G6" s="272">
        <f>[2]COS_AllocatedCosts!J12</f>
        <v>0</v>
      </c>
      <c r="H6" s="272">
        <f>[2]COS_AllocatedCosts!K12</f>
        <v>0</v>
      </c>
      <c r="I6" s="272">
        <f>[2]COS_AllocatedCosts!L12</f>
        <v>0</v>
      </c>
      <c r="J6" s="272">
        <f>[2]COS_AllocatedCosts!M12</f>
        <v>0</v>
      </c>
      <c r="K6" s="272">
        <f>[2]COS_AllocatedCosts!N12</f>
        <v>0</v>
      </c>
      <c r="L6" s="272">
        <f>[2]COS_AllocatedCosts!O12</f>
        <v>0</v>
      </c>
      <c r="M6" s="272">
        <f>[2]COS_AllocatedCosts!P12</f>
        <v>0</v>
      </c>
      <c r="N6" s="272">
        <f>[2]COS_AllocatedCosts!Q12</f>
        <v>0</v>
      </c>
    </row>
    <row r="7" spans="2:14" ht="12">
      <c r="B7" s="267"/>
      <c r="C7" s="268" t="s">
        <v>175</v>
      </c>
      <c r="D7" s="269">
        <f>[2]COS_AllocatedCosts!G13</f>
        <v>183946848.28584868</v>
      </c>
      <c r="E7" s="270">
        <f>[2]COS_AllocatedCosts!H13</f>
        <v>183946848.28584868</v>
      </c>
      <c r="F7" s="270">
        <f>[2]COS_AllocatedCosts!I13</f>
        <v>0</v>
      </c>
      <c r="G7" s="270">
        <f>[2]COS_AllocatedCosts!J13</f>
        <v>0</v>
      </c>
      <c r="H7" s="270">
        <f>[2]COS_AllocatedCosts!K13</f>
        <v>0</v>
      </c>
      <c r="I7" s="270">
        <f>[2]COS_AllocatedCosts!L13</f>
        <v>0</v>
      </c>
      <c r="J7" s="270">
        <f>[2]COS_AllocatedCosts!M13</f>
        <v>0</v>
      </c>
      <c r="K7" s="270">
        <f>[2]COS_AllocatedCosts!N13</f>
        <v>0</v>
      </c>
      <c r="L7" s="270">
        <f>[2]COS_AllocatedCosts!O13</f>
        <v>0</v>
      </c>
      <c r="M7" s="270">
        <f>[2]COS_AllocatedCosts!P13</f>
        <v>0</v>
      </c>
      <c r="N7" s="270">
        <f>[2]COS_AllocatedCosts!Q13</f>
        <v>183946848.28584868</v>
      </c>
    </row>
    <row r="8" spans="2:14" ht="12">
      <c r="B8" s="267"/>
      <c r="C8" s="268" t="s">
        <v>176</v>
      </c>
      <c r="D8" s="269">
        <f>[2]COS_AllocatedCosts!G14</f>
        <v>0</v>
      </c>
      <c r="E8" s="270">
        <f>[2]COS_AllocatedCosts!H14</f>
        <v>0</v>
      </c>
      <c r="F8" s="270">
        <f>[2]COS_AllocatedCosts!I14</f>
        <v>0</v>
      </c>
      <c r="G8" s="270">
        <f>[2]COS_AllocatedCosts!J14</f>
        <v>0</v>
      </c>
      <c r="H8" s="270">
        <f>[2]COS_AllocatedCosts!K14</f>
        <v>0</v>
      </c>
      <c r="I8" s="270">
        <f>[2]COS_AllocatedCosts!L14</f>
        <v>0</v>
      </c>
      <c r="J8" s="270">
        <f>[2]COS_AllocatedCosts!M14</f>
        <v>0</v>
      </c>
      <c r="K8" s="270">
        <f>[2]COS_AllocatedCosts!N14</f>
        <v>0</v>
      </c>
      <c r="L8" s="270">
        <f>[2]COS_AllocatedCosts!O14</f>
        <v>0</v>
      </c>
      <c r="M8" s="270">
        <f>[2]COS_AllocatedCosts!P14</f>
        <v>0</v>
      </c>
      <c r="N8" s="270">
        <f>[2]COS_AllocatedCosts!Q14</f>
        <v>0</v>
      </c>
    </row>
    <row r="9" spans="2:14" ht="12">
      <c r="B9" s="267"/>
      <c r="C9" s="268" t="s">
        <v>177</v>
      </c>
      <c r="D9" s="269">
        <f>[2]COS_AllocatedCosts!G15</f>
        <v>0</v>
      </c>
      <c r="E9" s="270">
        <f>[2]COS_AllocatedCosts!H15</f>
        <v>0</v>
      </c>
      <c r="F9" s="270">
        <f>[2]COS_AllocatedCosts!I15</f>
        <v>0</v>
      </c>
      <c r="G9" s="270">
        <f>[2]COS_AllocatedCosts!J15</f>
        <v>0</v>
      </c>
      <c r="H9" s="270">
        <f>[2]COS_AllocatedCosts!K15</f>
        <v>0</v>
      </c>
      <c r="I9" s="270">
        <f>[2]COS_AllocatedCosts!L15</f>
        <v>0</v>
      </c>
      <c r="J9" s="270">
        <f>[2]COS_AllocatedCosts!M15</f>
        <v>0</v>
      </c>
      <c r="K9" s="270">
        <f>[2]COS_AllocatedCosts!N15</f>
        <v>0</v>
      </c>
      <c r="L9" s="270">
        <f>[2]COS_AllocatedCosts!O15</f>
        <v>0</v>
      </c>
      <c r="M9" s="270">
        <f>[2]COS_AllocatedCosts!P15</f>
        <v>0</v>
      </c>
      <c r="N9" s="270">
        <f>[2]COS_AllocatedCosts!Q15</f>
        <v>0</v>
      </c>
    </row>
    <row r="10" spans="2:14" ht="12">
      <c r="B10" s="267"/>
      <c r="C10" s="268" t="s">
        <v>87</v>
      </c>
      <c r="D10" s="273">
        <f>[2]COS_AllocatedCosts!G16</f>
        <v>0</v>
      </c>
      <c r="E10" s="273">
        <f>[2]COS_AllocatedCosts!H16</f>
        <v>0</v>
      </c>
      <c r="F10" s="273">
        <f>[2]COS_AllocatedCosts!I16</f>
        <v>0</v>
      </c>
      <c r="G10" s="273">
        <f>[2]COS_AllocatedCosts!J16</f>
        <v>0</v>
      </c>
      <c r="H10" s="273">
        <f>[2]COS_AllocatedCosts!K16</f>
        <v>0</v>
      </c>
      <c r="I10" s="273">
        <f>[2]COS_AllocatedCosts!L16</f>
        <v>0</v>
      </c>
      <c r="J10" s="273">
        <f>[2]COS_AllocatedCosts!M16</f>
        <v>0</v>
      </c>
      <c r="K10" s="273">
        <f>[2]COS_AllocatedCosts!N16</f>
        <v>0</v>
      </c>
      <c r="L10" s="273">
        <f>[2]COS_AllocatedCosts!O16</f>
        <v>0</v>
      </c>
      <c r="M10" s="273">
        <f>[2]COS_AllocatedCosts!P16</f>
        <v>0</v>
      </c>
      <c r="N10" s="273">
        <f>[2]COS_AllocatedCosts!Q16</f>
        <v>0</v>
      </c>
    </row>
    <row r="11" spans="2:14" ht="12">
      <c r="B11" s="267"/>
      <c r="C11" s="274" t="s">
        <v>178</v>
      </c>
      <c r="D11" s="269">
        <f>[2]COS_AllocatedCosts!G17</f>
        <v>183946848.28584868</v>
      </c>
      <c r="E11" s="270">
        <f>[2]COS_AllocatedCosts!H17</f>
        <v>183946848.28584868</v>
      </c>
      <c r="F11" s="270">
        <f>[2]COS_AllocatedCosts!I17</f>
        <v>0</v>
      </c>
      <c r="G11" s="270">
        <f>[2]COS_AllocatedCosts!J17</f>
        <v>0</v>
      </c>
      <c r="H11" s="270">
        <f>[2]COS_AllocatedCosts!K17</f>
        <v>0</v>
      </c>
      <c r="I11" s="270">
        <f>[2]COS_AllocatedCosts!L17</f>
        <v>0</v>
      </c>
      <c r="J11" s="270">
        <f>[2]COS_AllocatedCosts!M17</f>
        <v>0</v>
      </c>
      <c r="K11" s="270">
        <f>[2]COS_AllocatedCosts!N17</f>
        <v>0</v>
      </c>
      <c r="L11" s="270">
        <f>[2]COS_AllocatedCosts!O17</f>
        <v>0</v>
      </c>
      <c r="M11" s="270">
        <f>[2]COS_AllocatedCosts!P17</f>
        <v>0</v>
      </c>
      <c r="N11" s="270">
        <f>[2]COS_AllocatedCosts!Q17</f>
        <v>183946848.28584868</v>
      </c>
    </row>
    <row r="12" spans="2:14" ht="12">
      <c r="B12" s="267"/>
      <c r="C12" s="268"/>
      <c r="D12" s="269"/>
      <c r="E12" s="270"/>
      <c r="F12" s="270"/>
      <c r="G12" s="270"/>
      <c r="H12" s="270"/>
      <c r="I12" s="270"/>
      <c r="J12" s="270"/>
      <c r="K12" s="270"/>
      <c r="L12" s="270"/>
      <c r="M12" s="270"/>
      <c r="N12" s="270"/>
    </row>
    <row r="13" spans="2:14" ht="12">
      <c r="B13" s="267" t="s">
        <v>179</v>
      </c>
      <c r="C13" s="268"/>
      <c r="D13" s="269"/>
      <c r="E13" s="270"/>
      <c r="F13" s="270"/>
      <c r="G13" s="270"/>
      <c r="H13" s="270"/>
      <c r="I13" s="270"/>
      <c r="J13" s="270"/>
      <c r="K13" s="270"/>
      <c r="L13" s="270"/>
      <c r="M13" s="270"/>
      <c r="N13" s="270"/>
    </row>
    <row r="14" spans="2:14" ht="12">
      <c r="B14" s="267"/>
      <c r="C14" s="268" t="s">
        <v>174</v>
      </c>
      <c r="D14" s="269">
        <f>[2]COS_AllocatedCosts!G20</f>
        <v>36268161.411528714</v>
      </c>
      <c r="E14" s="270">
        <f>[2]COS_AllocatedCosts!H20</f>
        <v>0</v>
      </c>
      <c r="F14" s="270">
        <f>[2]COS_AllocatedCosts!I20</f>
        <v>0</v>
      </c>
      <c r="G14" s="270">
        <f>[2]COS_AllocatedCosts!J20</f>
        <v>0</v>
      </c>
      <c r="H14" s="270">
        <f>[2]COS_AllocatedCosts!K20</f>
        <v>0</v>
      </c>
      <c r="I14" s="270">
        <f>[2]COS_AllocatedCosts!L20</f>
        <v>0</v>
      </c>
      <c r="J14" s="270">
        <f>[2]COS_AllocatedCosts!M20</f>
        <v>0</v>
      </c>
      <c r="K14" s="270">
        <f>[2]COS_AllocatedCosts!N20</f>
        <v>0</v>
      </c>
      <c r="L14" s="270">
        <f>[2]COS_AllocatedCosts!O20</f>
        <v>36268161.411528714</v>
      </c>
      <c r="M14" s="270">
        <f>[2]COS_AllocatedCosts!P20</f>
        <v>0</v>
      </c>
      <c r="N14" s="270">
        <f>[2]COS_AllocatedCosts!Q20</f>
        <v>36268161.411528714</v>
      </c>
    </row>
    <row r="15" spans="2:14" ht="12">
      <c r="B15" s="267"/>
      <c r="C15" s="268" t="s">
        <v>175</v>
      </c>
      <c r="D15" s="269">
        <f>[2]COS_AllocatedCosts!G21</f>
        <v>311417245.76130253</v>
      </c>
      <c r="E15" s="270">
        <f>[2]COS_AllocatedCosts!H21</f>
        <v>0</v>
      </c>
      <c r="F15" s="270">
        <f>[2]COS_AllocatedCosts!I21</f>
        <v>0</v>
      </c>
      <c r="G15" s="270">
        <f>[2]COS_AllocatedCosts!J21</f>
        <v>311417245.76130253</v>
      </c>
      <c r="H15" s="270">
        <f>[2]COS_AllocatedCosts!K21</f>
        <v>0</v>
      </c>
      <c r="I15" s="270">
        <f>[2]COS_AllocatedCosts!L21</f>
        <v>0</v>
      </c>
      <c r="J15" s="270">
        <f>[2]COS_AllocatedCosts!M21</f>
        <v>0</v>
      </c>
      <c r="K15" s="270">
        <f>[2]COS_AllocatedCosts!N21</f>
        <v>0</v>
      </c>
      <c r="L15" s="270">
        <f>[2]COS_AllocatedCosts!O21</f>
        <v>0</v>
      </c>
      <c r="M15" s="270">
        <f>[2]COS_AllocatedCosts!P21</f>
        <v>0</v>
      </c>
      <c r="N15" s="270">
        <f>[2]COS_AllocatedCosts!Q21</f>
        <v>311417245.76130253</v>
      </c>
    </row>
    <row r="16" spans="2:14" ht="12">
      <c r="B16" s="267"/>
      <c r="C16" s="268" t="s">
        <v>176</v>
      </c>
      <c r="D16" s="269">
        <f>[2]COS_AllocatedCosts!G22</f>
        <v>31370462.469194219</v>
      </c>
      <c r="E16" s="270">
        <f>[2]COS_AllocatedCosts!H22</f>
        <v>0</v>
      </c>
      <c r="F16" s="270">
        <f>[2]COS_AllocatedCosts!I22</f>
        <v>0</v>
      </c>
      <c r="G16" s="270">
        <f>[2]COS_AllocatedCosts!J22</f>
        <v>0</v>
      </c>
      <c r="H16" s="270">
        <f>[2]COS_AllocatedCosts!K22</f>
        <v>0</v>
      </c>
      <c r="I16" s="270">
        <f>[2]COS_AllocatedCosts!L22</f>
        <v>0</v>
      </c>
      <c r="J16" s="270">
        <f>[2]COS_AllocatedCosts!M22</f>
        <v>0</v>
      </c>
      <c r="K16" s="270">
        <f>[2]COS_AllocatedCosts!N22</f>
        <v>0</v>
      </c>
      <c r="L16" s="270">
        <f>[2]COS_AllocatedCosts!O22</f>
        <v>31370462.469194219</v>
      </c>
      <c r="M16" s="270">
        <f>[2]COS_AllocatedCosts!P22</f>
        <v>0</v>
      </c>
      <c r="N16" s="270">
        <f>[2]COS_AllocatedCosts!Q22</f>
        <v>31370462.469194219</v>
      </c>
    </row>
    <row r="17" spans="2:14" ht="12">
      <c r="B17" s="267"/>
      <c r="C17" s="268" t="s">
        <v>177</v>
      </c>
      <c r="D17" s="269">
        <f>[2]COS_AllocatedCosts!G23</f>
        <v>214551868.25478894</v>
      </c>
      <c r="E17" s="270">
        <f>[2]COS_AllocatedCosts!H23</f>
        <v>0</v>
      </c>
      <c r="F17" s="270">
        <f>[2]COS_AllocatedCosts!I23</f>
        <v>0</v>
      </c>
      <c r="G17" s="270">
        <f>[2]COS_AllocatedCosts!J23</f>
        <v>0</v>
      </c>
      <c r="H17" s="270">
        <f>[2]COS_AllocatedCosts!K23</f>
        <v>0</v>
      </c>
      <c r="I17" s="270">
        <f>[2]COS_AllocatedCosts!L23</f>
        <v>0</v>
      </c>
      <c r="J17" s="270">
        <f>[2]COS_AllocatedCosts!M23</f>
        <v>214551868.25478894</v>
      </c>
      <c r="K17" s="270">
        <f>[2]COS_AllocatedCosts!N23</f>
        <v>0</v>
      </c>
      <c r="L17" s="270">
        <f>[2]COS_AllocatedCosts!O23</f>
        <v>0</v>
      </c>
      <c r="M17" s="270">
        <f>[2]COS_AllocatedCosts!P23</f>
        <v>0</v>
      </c>
      <c r="N17" s="270">
        <f>[2]COS_AllocatedCosts!Q23</f>
        <v>214551868.25478894</v>
      </c>
    </row>
    <row r="18" spans="2:14" ht="12">
      <c r="B18" s="267"/>
      <c r="C18" s="268" t="s">
        <v>87</v>
      </c>
      <c r="D18" s="273">
        <f>[2]COS_AllocatedCosts!G24</f>
        <v>0</v>
      </c>
      <c r="E18" s="273">
        <f>[2]COS_AllocatedCosts!H24</f>
        <v>0</v>
      </c>
      <c r="F18" s="273">
        <f>[2]COS_AllocatedCosts!I24</f>
        <v>0</v>
      </c>
      <c r="G18" s="273">
        <f>[2]COS_AllocatedCosts!J24</f>
        <v>0</v>
      </c>
      <c r="H18" s="273">
        <f>[2]COS_AllocatedCosts!K24</f>
        <v>0</v>
      </c>
      <c r="I18" s="273">
        <f>[2]COS_AllocatedCosts!L24</f>
        <v>0</v>
      </c>
      <c r="J18" s="273">
        <f>[2]COS_AllocatedCosts!M24</f>
        <v>0</v>
      </c>
      <c r="K18" s="273">
        <f>[2]COS_AllocatedCosts!N24</f>
        <v>0</v>
      </c>
      <c r="L18" s="273">
        <f>[2]COS_AllocatedCosts!O24</f>
        <v>0</v>
      </c>
      <c r="M18" s="273">
        <f>[2]COS_AllocatedCosts!P24</f>
        <v>0</v>
      </c>
      <c r="N18" s="273">
        <f>[2]COS_AllocatedCosts!Q24</f>
        <v>0</v>
      </c>
    </row>
    <row r="19" spans="2:14" ht="12">
      <c r="B19" s="267"/>
      <c r="C19" s="274" t="s">
        <v>180</v>
      </c>
      <c r="D19" s="269">
        <f>[2]COS_AllocatedCosts!G25</f>
        <v>593607737.89681435</v>
      </c>
      <c r="E19" s="270">
        <f>[2]COS_AllocatedCosts!H25</f>
        <v>0</v>
      </c>
      <c r="F19" s="270">
        <f>[2]COS_AllocatedCosts!I25</f>
        <v>0</v>
      </c>
      <c r="G19" s="270">
        <f>[2]COS_AllocatedCosts!J25</f>
        <v>311417245.76130253</v>
      </c>
      <c r="H19" s="270">
        <f>[2]COS_AllocatedCosts!K25</f>
        <v>0</v>
      </c>
      <c r="I19" s="270">
        <f>[2]COS_AllocatedCosts!L25</f>
        <v>0</v>
      </c>
      <c r="J19" s="270">
        <f>[2]COS_AllocatedCosts!M25</f>
        <v>214551868.25478894</v>
      </c>
      <c r="K19" s="270">
        <f>[2]COS_AllocatedCosts!N25</f>
        <v>0</v>
      </c>
      <c r="L19" s="270">
        <f>[2]COS_AllocatedCosts!O25</f>
        <v>67638623.88072294</v>
      </c>
      <c r="M19" s="270">
        <f>[2]COS_AllocatedCosts!P25</f>
        <v>0</v>
      </c>
      <c r="N19" s="270">
        <f>[2]COS_AllocatedCosts!Q25</f>
        <v>593607737.89681435</v>
      </c>
    </row>
    <row r="20" spans="2:14" ht="12">
      <c r="B20" s="267"/>
      <c r="C20" s="268"/>
      <c r="D20" s="269"/>
      <c r="E20" s="270"/>
      <c r="F20" s="270"/>
      <c r="G20" s="270"/>
      <c r="H20" s="270"/>
      <c r="I20" s="270"/>
      <c r="J20" s="270"/>
      <c r="K20" s="270"/>
      <c r="L20" s="270"/>
      <c r="M20" s="270"/>
      <c r="N20" s="270"/>
    </row>
    <row r="21" spans="2:14" ht="12">
      <c r="B21" s="267" t="s">
        <v>82</v>
      </c>
      <c r="C21" s="268"/>
      <c r="D21" s="269"/>
      <c r="E21" s="270"/>
      <c r="F21" s="270"/>
      <c r="G21" s="270"/>
      <c r="H21" s="270"/>
      <c r="I21" s="270"/>
      <c r="J21" s="270"/>
      <c r="K21" s="270"/>
      <c r="L21" s="270"/>
      <c r="M21" s="270"/>
      <c r="N21" s="270"/>
    </row>
    <row r="22" spans="2:14" ht="12">
      <c r="B22" s="267"/>
      <c r="C22" s="268" t="s">
        <v>174</v>
      </c>
      <c r="D22" s="269">
        <f>[2]COS_AllocatedCosts!G28</f>
        <v>6508987.0173133686</v>
      </c>
      <c r="E22" s="270">
        <f>[2]COS_AllocatedCosts!H28</f>
        <v>0</v>
      </c>
      <c r="F22" s="270">
        <f>[2]COS_AllocatedCosts!I28</f>
        <v>0</v>
      </c>
      <c r="G22" s="270">
        <f>[2]COS_AllocatedCosts!J28</f>
        <v>0</v>
      </c>
      <c r="H22" s="270">
        <f>[2]COS_AllocatedCosts!K28</f>
        <v>0</v>
      </c>
      <c r="I22" s="270">
        <f>[2]COS_AllocatedCosts!L28</f>
        <v>0</v>
      </c>
      <c r="J22" s="270">
        <f>[2]COS_AllocatedCosts!M28</f>
        <v>0</v>
      </c>
      <c r="K22" s="270">
        <f>[2]COS_AllocatedCosts!N28</f>
        <v>6508987.0173133686</v>
      </c>
      <c r="L22" s="270">
        <f>[2]COS_AllocatedCosts!O28</f>
        <v>0</v>
      </c>
      <c r="M22" s="270">
        <f>[2]COS_AllocatedCosts!P28</f>
        <v>0</v>
      </c>
      <c r="N22" s="270">
        <f>[2]COS_AllocatedCosts!Q28</f>
        <v>6508987.0173133686</v>
      </c>
    </row>
    <row r="23" spans="2:14" ht="12">
      <c r="B23" s="267"/>
      <c r="C23" s="268" t="s">
        <v>175</v>
      </c>
      <c r="D23" s="269">
        <f>[2]COS_AllocatedCosts!G29</f>
        <v>92086361.989677429</v>
      </c>
      <c r="E23" s="270">
        <f>[2]COS_AllocatedCosts!H29</f>
        <v>70789397.582995698</v>
      </c>
      <c r="F23" s="270">
        <f>[2]COS_AllocatedCosts!I29</f>
        <v>0</v>
      </c>
      <c r="G23" s="270">
        <f>[2]COS_AllocatedCosts!J29</f>
        <v>21296964.40668172</v>
      </c>
      <c r="H23" s="270">
        <f>[2]COS_AllocatedCosts!K29</f>
        <v>0</v>
      </c>
      <c r="I23" s="270">
        <f>[2]COS_AllocatedCosts!L29</f>
        <v>0</v>
      </c>
      <c r="J23" s="270">
        <f>[2]COS_AllocatedCosts!M29</f>
        <v>0</v>
      </c>
      <c r="K23" s="270">
        <f>[2]COS_AllocatedCosts!N29</f>
        <v>0</v>
      </c>
      <c r="L23" s="270">
        <f>[2]COS_AllocatedCosts!O29</f>
        <v>0</v>
      </c>
      <c r="M23" s="270">
        <f>[2]COS_AllocatedCosts!P29</f>
        <v>0</v>
      </c>
      <c r="N23" s="270">
        <f>[2]COS_AllocatedCosts!Q29</f>
        <v>92086361.989677414</v>
      </c>
    </row>
    <row r="24" spans="2:14" ht="12">
      <c r="B24" s="267"/>
      <c r="C24" s="268" t="s">
        <v>176</v>
      </c>
      <c r="D24" s="269">
        <f>[2]COS_AllocatedCosts!G30</f>
        <v>71612071.458541557</v>
      </c>
      <c r="E24" s="270">
        <f>[2]COS_AllocatedCosts!H30</f>
        <v>0</v>
      </c>
      <c r="F24" s="270">
        <f>[2]COS_AllocatedCosts!I30</f>
        <v>0</v>
      </c>
      <c r="G24" s="270">
        <f>[2]COS_AllocatedCosts!J30</f>
        <v>0</v>
      </c>
      <c r="H24" s="270">
        <f>[2]COS_AllocatedCosts!K30</f>
        <v>0</v>
      </c>
      <c r="I24" s="270">
        <f>[2]COS_AllocatedCosts!L30</f>
        <v>0</v>
      </c>
      <c r="J24" s="270">
        <f>[2]COS_AllocatedCosts!M30</f>
        <v>0</v>
      </c>
      <c r="K24" s="270">
        <f>[2]COS_AllocatedCosts!N30</f>
        <v>0</v>
      </c>
      <c r="L24" s="270">
        <f>[2]COS_AllocatedCosts!O30</f>
        <v>71612071.458541557</v>
      </c>
      <c r="M24" s="270">
        <f>[2]COS_AllocatedCosts!P30</f>
        <v>0</v>
      </c>
      <c r="N24" s="270">
        <f>[2]COS_AllocatedCosts!Q30</f>
        <v>71612071.458541557</v>
      </c>
    </row>
    <row r="25" spans="2:14" ht="12">
      <c r="B25" s="267"/>
      <c r="C25" s="268" t="s">
        <v>177</v>
      </c>
      <c r="D25" s="269">
        <f>[2]COS_AllocatedCosts!G31</f>
        <v>-1456991.8463140398</v>
      </c>
      <c r="E25" s="270">
        <f>[2]COS_AllocatedCosts!H31</f>
        <v>-1456991.8463140398</v>
      </c>
      <c r="F25" s="270">
        <f>[2]COS_AllocatedCosts!I31</f>
        <v>0</v>
      </c>
      <c r="G25" s="270">
        <f>[2]COS_AllocatedCosts!J31</f>
        <v>0</v>
      </c>
      <c r="H25" s="270">
        <f>[2]COS_AllocatedCosts!K31</f>
        <v>0</v>
      </c>
      <c r="I25" s="270">
        <f>[2]COS_AllocatedCosts!L31</f>
        <v>0</v>
      </c>
      <c r="J25" s="270">
        <f>[2]COS_AllocatedCosts!M31</f>
        <v>0</v>
      </c>
      <c r="K25" s="270">
        <f>[2]COS_AllocatedCosts!N31</f>
        <v>0</v>
      </c>
      <c r="L25" s="270">
        <f>[2]COS_AllocatedCosts!O31</f>
        <v>0</v>
      </c>
      <c r="M25" s="270">
        <f>[2]COS_AllocatedCosts!P31</f>
        <v>0</v>
      </c>
      <c r="N25" s="270">
        <f>[2]COS_AllocatedCosts!Q31</f>
        <v>-1456991.8463140398</v>
      </c>
    </row>
    <row r="26" spans="2:14" ht="12">
      <c r="B26" s="267"/>
      <c r="C26" s="268" t="s">
        <v>87</v>
      </c>
      <c r="D26" s="273">
        <f>[2]COS_AllocatedCosts!G32</f>
        <v>0</v>
      </c>
      <c r="E26" s="273">
        <f>[2]COS_AllocatedCosts!H32</f>
        <v>0</v>
      </c>
      <c r="F26" s="273">
        <f>[2]COS_AllocatedCosts!I32</f>
        <v>0</v>
      </c>
      <c r="G26" s="273">
        <f>[2]COS_AllocatedCosts!J32</f>
        <v>0</v>
      </c>
      <c r="H26" s="273">
        <f>[2]COS_AllocatedCosts!K32</f>
        <v>0</v>
      </c>
      <c r="I26" s="273">
        <f>[2]COS_AllocatedCosts!L32</f>
        <v>0</v>
      </c>
      <c r="J26" s="273">
        <f>[2]COS_AllocatedCosts!M32</f>
        <v>0</v>
      </c>
      <c r="K26" s="273">
        <f>[2]COS_AllocatedCosts!N32</f>
        <v>0</v>
      </c>
      <c r="L26" s="273">
        <f>[2]COS_AllocatedCosts!O32</f>
        <v>0</v>
      </c>
      <c r="M26" s="273">
        <f>[2]COS_AllocatedCosts!P32</f>
        <v>0</v>
      </c>
      <c r="N26" s="273">
        <f>[2]COS_AllocatedCosts!Q32</f>
        <v>0</v>
      </c>
    </row>
    <row r="27" spans="2:14" ht="12">
      <c r="B27" s="267"/>
      <c r="C27" s="274" t="s">
        <v>181</v>
      </c>
      <c r="D27" s="269">
        <f>[2]COS_AllocatedCosts!G33</f>
        <v>168750428.61921832</v>
      </c>
      <c r="E27" s="270">
        <f>[2]COS_AllocatedCosts!H33</f>
        <v>69332405.736681655</v>
      </c>
      <c r="F27" s="270">
        <f>[2]COS_AllocatedCosts!I33</f>
        <v>0</v>
      </c>
      <c r="G27" s="270">
        <f>[2]COS_AllocatedCosts!J33</f>
        <v>21296964.40668172</v>
      </c>
      <c r="H27" s="270">
        <f>[2]COS_AllocatedCosts!K33</f>
        <v>0</v>
      </c>
      <c r="I27" s="270">
        <f>[2]COS_AllocatedCosts!L33</f>
        <v>0</v>
      </c>
      <c r="J27" s="270">
        <f>[2]COS_AllocatedCosts!M33</f>
        <v>0</v>
      </c>
      <c r="K27" s="270">
        <f>[2]COS_AllocatedCosts!N33</f>
        <v>6508987.0173133686</v>
      </c>
      <c r="L27" s="270">
        <f>[2]COS_AllocatedCosts!O33</f>
        <v>71612071.458541557</v>
      </c>
      <c r="M27" s="270">
        <f>[2]COS_AllocatedCosts!P33</f>
        <v>0</v>
      </c>
      <c r="N27" s="270">
        <f>[2]COS_AllocatedCosts!Q33</f>
        <v>168750428.61921832</v>
      </c>
    </row>
    <row r="28" spans="2:14" ht="12">
      <c r="B28" s="267"/>
      <c r="C28" s="268"/>
      <c r="D28" s="269"/>
      <c r="E28" s="270"/>
      <c r="F28" s="270"/>
      <c r="G28" s="270"/>
      <c r="H28" s="270"/>
      <c r="I28" s="270"/>
      <c r="J28" s="270"/>
      <c r="K28" s="270"/>
      <c r="L28" s="270"/>
      <c r="M28" s="270"/>
      <c r="N28" s="270"/>
    </row>
    <row r="29" spans="2:14" ht="12" hidden="1" outlineLevel="1">
      <c r="B29" s="267" t="s">
        <v>83</v>
      </c>
      <c r="C29" s="268"/>
      <c r="D29" s="269"/>
      <c r="E29" s="270"/>
      <c r="F29" s="270"/>
      <c r="G29" s="270"/>
      <c r="H29" s="270"/>
      <c r="I29" s="270"/>
      <c r="J29" s="270"/>
      <c r="K29" s="270"/>
      <c r="L29" s="270"/>
      <c r="M29" s="270"/>
      <c r="N29" s="270"/>
    </row>
    <row r="30" spans="2:14" ht="12" hidden="1" outlineLevel="1">
      <c r="B30" s="267"/>
      <c r="C30" s="268" t="s">
        <v>174</v>
      </c>
      <c r="D30" s="269">
        <f>[2]COS_AllocatedCosts!G36</f>
        <v>0</v>
      </c>
      <c r="E30" s="270">
        <f>[2]COS_AllocatedCosts!H36</f>
        <v>0</v>
      </c>
      <c r="F30" s="270">
        <f>[2]COS_AllocatedCosts!I36</f>
        <v>0</v>
      </c>
      <c r="G30" s="270">
        <f>[2]COS_AllocatedCosts!J36</f>
        <v>0</v>
      </c>
      <c r="H30" s="270">
        <f>[2]COS_AllocatedCosts!K36</f>
        <v>0</v>
      </c>
      <c r="I30" s="270">
        <f>[2]COS_AllocatedCosts!L36</f>
        <v>0</v>
      </c>
      <c r="J30" s="270">
        <f>[2]COS_AllocatedCosts!M36</f>
        <v>0</v>
      </c>
      <c r="K30" s="270">
        <f>[2]COS_AllocatedCosts!N36</f>
        <v>0</v>
      </c>
      <c r="L30" s="270">
        <f>[2]COS_AllocatedCosts!O36</f>
        <v>0</v>
      </c>
      <c r="M30" s="270">
        <f>[2]COS_AllocatedCosts!P36</f>
        <v>0</v>
      </c>
      <c r="N30" s="270">
        <f>[2]COS_AllocatedCosts!Q36</f>
        <v>0</v>
      </c>
    </row>
    <row r="31" spans="2:14" ht="12" hidden="1" outlineLevel="1">
      <c r="B31" s="267"/>
      <c r="C31" s="268" t="s">
        <v>175</v>
      </c>
      <c r="D31" s="269">
        <f>[2]COS_AllocatedCosts!G37</f>
        <v>0</v>
      </c>
      <c r="E31" s="270">
        <f>[2]COS_AllocatedCosts!H37</f>
        <v>0</v>
      </c>
      <c r="F31" s="270">
        <f>[2]COS_AllocatedCosts!I37</f>
        <v>0</v>
      </c>
      <c r="G31" s="270">
        <f>[2]COS_AllocatedCosts!J37</f>
        <v>0</v>
      </c>
      <c r="H31" s="270">
        <f>[2]COS_AllocatedCosts!K37</f>
        <v>0</v>
      </c>
      <c r="I31" s="270">
        <f>[2]COS_AllocatedCosts!L37</f>
        <v>0</v>
      </c>
      <c r="J31" s="270">
        <f>[2]COS_AllocatedCosts!M37</f>
        <v>0</v>
      </c>
      <c r="K31" s="270">
        <f>[2]COS_AllocatedCosts!N37</f>
        <v>0</v>
      </c>
      <c r="L31" s="270">
        <f>[2]COS_AllocatedCosts!O37</f>
        <v>0</v>
      </c>
      <c r="M31" s="270">
        <f>[2]COS_AllocatedCosts!P37</f>
        <v>0</v>
      </c>
      <c r="N31" s="270">
        <f>[2]COS_AllocatedCosts!Q37</f>
        <v>0</v>
      </c>
    </row>
    <row r="32" spans="2:14" ht="12" hidden="1" outlineLevel="1">
      <c r="B32" s="267"/>
      <c r="C32" s="268" t="s">
        <v>176</v>
      </c>
      <c r="D32" s="269">
        <f>[2]COS_AllocatedCosts!G38</f>
        <v>0</v>
      </c>
      <c r="E32" s="270">
        <f>[2]COS_AllocatedCosts!H38</f>
        <v>0</v>
      </c>
      <c r="F32" s="270">
        <f>[2]COS_AllocatedCosts!I38</f>
        <v>0</v>
      </c>
      <c r="G32" s="270">
        <f>[2]COS_AllocatedCosts!J38</f>
        <v>0</v>
      </c>
      <c r="H32" s="270">
        <f>[2]COS_AllocatedCosts!K38</f>
        <v>0</v>
      </c>
      <c r="I32" s="270">
        <f>[2]COS_AllocatedCosts!L38</f>
        <v>0</v>
      </c>
      <c r="J32" s="270">
        <f>[2]COS_AllocatedCosts!M38</f>
        <v>0</v>
      </c>
      <c r="K32" s="270">
        <f>[2]COS_AllocatedCosts!N38</f>
        <v>0</v>
      </c>
      <c r="L32" s="270">
        <f>[2]COS_AllocatedCosts!O38</f>
        <v>0</v>
      </c>
      <c r="M32" s="270">
        <f>[2]COS_AllocatedCosts!P38</f>
        <v>0</v>
      </c>
      <c r="N32" s="270">
        <f>[2]COS_AllocatedCosts!Q38</f>
        <v>0</v>
      </c>
    </row>
    <row r="33" spans="2:14" ht="12" hidden="1" outlineLevel="1">
      <c r="B33" s="267"/>
      <c r="C33" s="268" t="s">
        <v>177</v>
      </c>
      <c r="D33" s="269">
        <f>[2]COS_AllocatedCosts!G39</f>
        <v>0</v>
      </c>
      <c r="E33" s="270">
        <f>[2]COS_AllocatedCosts!H39</f>
        <v>0</v>
      </c>
      <c r="F33" s="270">
        <f>[2]COS_AllocatedCosts!I39</f>
        <v>0</v>
      </c>
      <c r="G33" s="270">
        <f>[2]COS_AllocatedCosts!J39</f>
        <v>0</v>
      </c>
      <c r="H33" s="270">
        <f>[2]COS_AllocatedCosts!K39</f>
        <v>0</v>
      </c>
      <c r="I33" s="270">
        <f>[2]COS_AllocatedCosts!L39</f>
        <v>0</v>
      </c>
      <c r="J33" s="270">
        <f>[2]COS_AllocatedCosts!M39</f>
        <v>0</v>
      </c>
      <c r="K33" s="270">
        <f>[2]COS_AllocatedCosts!N39</f>
        <v>0</v>
      </c>
      <c r="L33" s="270">
        <f>[2]COS_AllocatedCosts!O39</f>
        <v>0</v>
      </c>
      <c r="M33" s="270">
        <f>[2]COS_AllocatedCosts!P39</f>
        <v>0</v>
      </c>
      <c r="N33" s="270">
        <f>[2]COS_AllocatedCosts!Q39</f>
        <v>0</v>
      </c>
    </row>
    <row r="34" spans="2:14" ht="12" hidden="1" outlineLevel="1">
      <c r="B34" s="267"/>
      <c r="C34" s="268" t="s">
        <v>87</v>
      </c>
      <c r="D34" s="273">
        <f>[2]COS_AllocatedCosts!G40</f>
        <v>0</v>
      </c>
      <c r="E34" s="273">
        <f>[2]COS_AllocatedCosts!H40</f>
        <v>0</v>
      </c>
      <c r="F34" s="273">
        <f>[2]COS_AllocatedCosts!I40</f>
        <v>0</v>
      </c>
      <c r="G34" s="273">
        <f>[2]COS_AllocatedCosts!J40</f>
        <v>0</v>
      </c>
      <c r="H34" s="273">
        <f>[2]COS_AllocatedCosts!K40</f>
        <v>0</v>
      </c>
      <c r="I34" s="273">
        <f>[2]COS_AllocatedCosts!L40</f>
        <v>0</v>
      </c>
      <c r="J34" s="273">
        <f>[2]COS_AllocatedCosts!M40</f>
        <v>0</v>
      </c>
      <c r="K34" s="273">
        <f>[2]COS_AllocatedCosts!N40</f>
        <v>0</v>
      </c>
      <c r="L34" s="273">
        <f>[2]COS_AllocatedCosts!O40</f>
        <v>0</v>
      </c>
      <c r="M34" s="273">
        <f>[2]COS_AllocatedCosts!P40</f>
        <v>0</v>
      </c>
      <c r="N34" s="273">
        <f>[2]COS_AllocatedCosts!Q40</f>
        <v>0</v>
      </c>
    </row>
    <row r="35" spans="2:14" ht="12" hidden="1" outlineLevel="1">
      <c r="B35" s="267"/>
      <c r="C35" s="274" t="s">
        <v>182</v>
      </c>
      <c r="D35" s="269">
        <f>[2]COS_AllocatedCosts!G41</f>
        <v>0</v>
      </c>
      <c r="E35" s="270">
        <f>[2]COS_AllocatedCosts!H41</f>
        <v>0</v>
      </c>
      <c r="F35" s="270">
        <f>[2]COS_AllocatedCosts!I41</f>
        <v>0</v>
      </c>
      <c r="G35" s="270">
        <f>[2]COS_AllocatedCosts!J41</f>
        <v>0</v>
      </c>
      <c r="H35" s="270">
        <f>[2]COS_AllocatedCosts!K41</f>
        <v>0</v>
      </c>
      <c r="I35" s="270">
        <f>[2]COS_AllocatedCosts!L41</f>
        <v>0</v>
      </c>
      <c r="J35" s="270">
        <f>[2]COS_AllocatedCosts!M41</f>
        <v>0</v>
      </c>
      <c r="K35" s="270">
        <f>[2]COS_AllocatedCosts!N41</f>
        <v>0</v>
      </c>
      <c r="L35" s="270">
        <f>[2]COS_AllocatedCosts!O41</f>
        <v>0</v>
      </c>
      <c r="M35" s="270">
        <f>[2]COS_AllocatedCosts!P41</f>
        <v>0</v>
      </c>
      <c r="N35" s="270">
        <f>[2]COS_AllocatedCosts!Q41</f>
        <v>0</v>
      </c>
    </row>
    <row r="36" spans="2:14" ht="12" hidden="1" outlineLevel="1">
      <c r="B36" s="267"/>
      <c r="C36" s="268"/>
      <c r="D36" s="269"/>
      <c r="E36" s="270"/>
      <c r="F36" s="270"/>
      <c r="G36" s="270"/>
      <c r="H36" s="270"/>
      <c r="I36" s="270"/>
      <c r="J36" s="270"/>
      <c r="K36" s="270"/>
      <c r="L36" s="270"/>
      <c r="M36" s="270"/>
      <c r="N36" s="270"/>
    </row>
    <row r="37" spans="2:14" ht="12" collapsed="1">
      <c r="B37" s="267" t="s">
        <v>84</v>
      </c>
      <c r="C37" s="268"/>
      <c r="D37" s="269"/>
      <c r="E37" s="270"/>
      <c r="F37" s="270"/>
      <c r="G37" s="270"/>
      <c r="H37" s="270"/>
      <c r="I37" s="270"/>
      <c r="J37" s="270"/>
      <c r="K37" s="270"/>
      <c r="L37" s="270"/>
      <c r="M37" s="270"/>
      <c r="N37" s="270"/>
    </row>
    <row r="38" spans="2:14" ht="12">
      <c r="B38" s="267"/>
      <c r="C38" s="268" t="s">
        <v>174</v>
      </c>
      <c r="D38" s="269">
        <f>[2]COS_AllocatedCosts!G44</f>
        <v>53757149.861800492</v>
      </c>
      <c r="E38" s="270">
        <f>[2]COS_AllocatedCosts!H44</f>
        <v>0</v>
      </c>
      <c r="F38" s="270">
        <f>[2]COS_AllocatedCosts!I44</f>
        <v>0</v>
      </c>
      <c r="G38" s="270">
        <f>[2]COS_AllocatedCosts!J44</f>
        <v>0</v>
      </c>
      <c r="H38" s="270">
        <f>[2]COS_AllocatedCosts!K44</f>
        <v>0</v>
      </c>
      <c r="I38" s="270">
        <f>[2]COS_AllocatedCosts!L44</f>
        <v>0</v>
      </c>
      <c r="J38" s="270">
        <f>[2]COS_AllocatedCosts!M44</f>
        <v>0</v>
      </c>
      <c r="K38" s="270">
        <f>[2]COS_AllocatedCosts!N44</f>
        <v>0</v>
      </c>
      <c r="L38" s="270">
        <f>[2]COS_AllocatedCosts!O44</f>
        <v>0</v>
      </c>
      <c r="M38" s="270">
        <f>[2]COS_AllocatedCosts!P44</f>
        <v>53757149.861800492</v>
      </c>
      <c r="N38" s="270">
        <f>[2]COS_AllocatedCosts!Q44</f>
        <v>53757149.861800492</v>
      </c>
    </row>
    <row r="39" spans="2:14" ht="12">
      <c r="B39" s="267"/>
      <c r="C39" s="268" t="s">
        <v>175</v>
      </c>
      <c r="D39" s="269">
        <f>[2]COS_AllocatedCosts!G45</f>
        <v>166332026.72496995</v>
      </c>
      <c r="E39" s="270">
        <f>[2]COS_AllocatedCosts!H45</f>
        <v>0</v>
      </c>
      <c r="F39" s="270">
        <f>[2]COS_AllocatedCosts!I45</f>
        <v>0</v>
      </c>
      <c r="G39" s="270">
        <f>[2]COS_AllocatedCosts!J45</f>
        <v>0</v>
      </c>
      <c r="H39" s="270">
        <f>[2]COS_AllocatedCosts!K45</f>
        <v>0</v>
      </c>
      <c r="I39" s="270">
        <f>[2]COS_AllocatedCosts!L45</f>
        <v>0</v>
      </c>
      <c r="J39" s="270">
        <f>[2]COS_AllocatedCosts!M45</f>
        <v>0</v>
      </c>
      <c r="K39" s="270">
        <f>[2]COS_AllocatedCosts!N45</f>
        <v>0</v>
      </c>
      <c r="L39" s="270">
        <f>[2]COS_AllocatedCosts!O45</f>
        <v>0</v>
      </c>
      <c r="M39" s="270">
        <f>[2]COS_AllocatedCosts!P45</f>
        <v>166332026.72496995</v>
      </c>
      <c r="N39" s="270">
        <f>[2]COS_AllocatedCosts!Q45</f>
        <v>166332026.72496995</v>
      </c>
    </row>
    <row r="40" spans="2:14" ht="12">
      <c r="B40" s="267"/>
      <c r="C40" s="268" t="s">
        <v>176</v>
      </c>
      <c r="D40" s="269">
        <f>[2]COS_AllocatedCosts!G46</f>
        <v>62942111.016878657</v>
      </c>
      <c r="E40" s="270">
        <f>[2]COS_AllocatedCosts!H46</f>
        <v>0</v>
      </c>
      <c r="F40" s="270">
        <f>[2]COS_AllocatedCosts!I46</f>
        <v>0</v>
      </c>
      <c r="G40" s="270">
        <f>[2]COS_AllocatedCosts!J46</f>
        <v>0</v>
      </c>
      <c r="H40" s="270">
        <f>[2]COS_AllocatedCosts!K46</f>
        <v>0</v>
      </c>
      <c r="I40" s="270">
        <f>[2]COS_AllocatedCosts!L46</f>
        <v>0</v>
      </c>
      <c r="J40" s="270">
        <f>[2]COS_AllocatedCosts!M46</f>
        <v>0</v>
      </c>
      <c r="K40" s="270">
        <f>[2]COS_AllocatedCosts!N46</f>
        <v>0</v>
      </c>
      <c r="L40" s="270">
        <f>[2]COS_AllocatedCosts!O46</f>
        <v>0</v>
      </c>
      <c r="M40" s="270">
        <f>[2]COS_AllocatedCosts!P46</f>
        <v>62942111.016878657</v>
      </c>
      <c r="N40" s="270">
        <f>[2]COS_AllocatedCosts!Q46</f>
        <v>62942111.016878657</v>
      </c>
    </row>
    <row r="41" spans="2:14" ht="12">
      <c r="B41" s="267"/>
      <c r="C41" s="268" t="s">
        <v>177</v>
      </c>
      <c r="D41" s="269">
        <f>[2]COS_AllocatedCosts!G47</f>
        <v>30209605.030939601</v>
      </c>
      <c r="E41" s="270">
        <f>[2]COS_AllocatedCosts!H47</f>
        <v>0</v>
      </c>
      <c r="F41" s="270">
        <f>[2]COS_AllocatedCosts!I47</f>
        <v>0</v>
      </c>
      <c r="G41" s="270">
        <f>[2]COS_AllocatedCosts!J47</f>
        <v>0</v>
      </c>
      <c r="H41" s="270">
        <f>[2]COS_AllocatedCosts!K47</f>
        <v>0</v>
      </c>
      <c r="I41" s="270">
        <f>[2]COS_AllocatedCosts!L47</f>
        <v>0</v>
      </c>
      <c r="J41" s="270">
        <f>[2]COS_AllocatedCosts!M47</f>
        <v>0</v>
      </c>
      <c r="K41" s="270">
        <f>[2]COS_AllocatedCosts!N47</f>
        <v>0</v>
      </c>
      <c r="L41" s="270">
        <f>[2]COS_AllocatedCosts!O47</f>
        <v>0</v>
      </c>
      <c r="M41" s="270">
        <f>[2]COS_AllocatedCosts!P47</f>
        <v>30209605.030939601</v>
      </c>
      <c r="N41" s="270">
        <f>[2]COS_AllocatedCosts!Q47</f>
        <v>30209605.030939601</v>
      </c>
    </row>
    <row r="42" spans="2:14" ht="12">
      <c r="B42" s="267"/>
      <c r="C42" s="268" t="s">
        <v>87</v>
      </c>
      <c r="D42" s="273">
        <f>[2]COS_AllocatedCosts!G48</f>
        <v>0</v>
      </c>
      <c r="E42" s="273">
        <f>[2]COS_AllocatedCosts!H48</f>
        <v>0</v>
      </c>
      <c r="F42" s="273">
        <f>[2]COS_AllocatedCosts!I48</f>
        <v>0</v>
      </c>
      <c r="G42" s="273">
        <f>[2]COS_AllocatedCosts!J48</f>
        <v>0</v>
      </c>
      <c r="H42" s="273">
        <f>[2]COS_AllocatedCosts!K48</f>
        <v>0</v>
      </c>
      <c r="I42" s="273">
        <f>[2]COS_AllocatedCosts!L48</f>
        <v>0</v>
      </c>
      <c r="J42" s="273">
        <f>[2]COS_AllocatedCosts!M48</f>
        <v>0</v>
      </c>
      <c r="K42" s="273">
        <f>[2]COS_AllocatedCosts!N48</f>
        <v>0</v>
      </c>
      <c r="L42" s="273">
        <f>[2]COS_AllocatedCosts!O48</f>
        <v>0</v>
      </c>
      <c r="M42" s="273">
        <f>[2]COS_AllocatedCosts!P48</f>
        <v>0</v>
      </c>
      <c r="N42" s="273">
        <f>[2]COS_AllocatedCosts!Q48</f>
        <v>0</v>
      </c>
    </row>
    <row r="43" spans="2:14" ht="12">
      <c r="B43" s="267"/>
      <c r="C43" s="274" t="s">
        <v>183</v>
      </c>
      <c r="D43" s="269">
        <f>[2]COS_AllocatedCosts!G49</f>
        <v>313240892.63458866</v>
      </c>
      <c r="E43" s="270">
        <f>[2]COS_AllocatedCosts!H49</f>
        <v>0</v>
      </c>
      <c r="F43" s="270">
        <f>[2]COS_AllocatedCosts!I49</f>
        <v>0</v>
      </c>
      <c r="G43" s="270">
        <f>[2]COS_AllocatedCosts!J49</f>
        <v>0</v>
      </c>
      <c r="H43" s="270">
        <f>[2]COS_AllocatedCosts!K49</f>
        <v>0</v>
      </c>
      <c r="I43" s="270">
        <f>[2]COS_AllocatedCosts!L49</f>
        <v>0</v>
      </c>
      <c r="J43" s="270">
        <f>[2]COS_AllocatedCosts!M49</f>
        <v>0</v>
      </c>
      <c r="K43" s="270">
        <f>[2]COS_AllocatedCosts!N49</f>
        <v>0</v>
      </c>
      <c r="L43" s="270">
        <f>[2]COS_AllocatedCosts!O49</f>
        <v>0</v>
      </c>
      <c r="M43" s="270">
        <f>[2]COS_AllocatedCosts!P49</f>
        <v>313240892.63458866</v>
      </c>
      <c r="N43" s="270">
        <f>[2]COS_AllocatedCosts!Q49</f>
        <v>313240892.63458866</v>
      </c>
    </row>
    <row r="44" spans="2:14" ht="12">
      <c r="B44" s="267"/>
      <c r="C44" s="268"/>
      <c r="D44" s="269"/>
      <c r="E44" s="270"/>
      <c r="F44" s="270"/>
      <c r="G44" s="270"/>
      <c r="H44" s="270"/>
      <c r="I44" s="270"/>
      <c r="J44" s="270"/>
      <c r="K44" s="270"/>
      <c r="L44" s="270"/>
      <c r="M44" s="270"/>
      <c r="N44" s="270"/>
    </row>
    <row r="45" spans="2:14" ht="12">
      <c r="B45" s="267" t="s">
        <v>85</v>
      </c>
      <c r="C45" s="268"/>
      <c r="D45" s="269"/>
      <c r="E45" s="270"/>
      <c r="F45" s="270"/>
      <c r="G45" s="270"/>
      <c r="H45" s="270"/>
      <c r="I45" s="270"/>
      <c r="J45" s="270"/>
      <c r="K45" s="270"/>
      <c r="L45" s="270"/>
      <c r="M45" s="270"/>
      <c r="N45" s="270"/>
    </row>
    <row r="46" spans="2:14" ht="12">
      <c r="B46" s="267"/>
      <c r="C46" s="268" t="s">
        <v>174</v>
      </c>
      <c r="D46" s="269">
        <f>[2]COS_AllocatedCosts!G52</f>
        <v>33340711.107717849</v>
      </c>
      <c r="E46" s="270">
        <f>[2]COS_AllocatedCosts!H52</f>
        <v>0</v>
      </c>
      <c r="F46" s="270">
        <f>[2]COS_AllocatedCosts!I52</f>
        <v>0</v>
      </c>
      <c r="G46" s="270">
        <f>[2]COS_AllocatedCosts!J52</f>
        <v>0</v>
      </c>
      <c r="H46" s="270">
        <f>[2]COS_AllocatedCosts!K52</f>
        <v>0</v>
      </c>
      <c r="I46" s="270">
        <f>[2]COS_AllocatedCosts!L52</f>
        <v>0</v>
      </c>
      <c r="J46" s="270">
        <f>[2]COS_AllocatedCosts!M52</f>
        <v>0</v>
      </c>
      <c r="K46" s="270">
        <f>[2]COS_AllocatedCosts!N52</f>
        <v>33340711.107717849</v>
      </c>
      <c r="L46" s="270">
        <f>[2]COS_AllocatedCosts!O52</f>
        <v>0</v>
      </c>
      <c r="M46" s="270">
        <f>[2]COS_AllocatedCosts!P52</f>
        <v>0</v>
      </c>
      <c r="N46" s="270">
        <f>[2]COS_AllocatedCosts!Q52</f>
        <v>33340711.107717849</v>
      </c>
    </row>
    <row r="47" spans="2:14" ht="12">
      <c r="B47" s="267"/>
      <c r="C47" s="268" t="s">
        <v>175</v>
      </c>
      <c r="D47" s="269">
        <f>[2]COS_AllocatedCosts!G53</f>
        <v>125834756.84549129</v>
      </c>
      <c r="E47" s="270">
        <f>[2]COS_AllocatedCosts!H53</f>
        <v>0</v>
      </c>
      <c r="F47" s="270">
        <f>[2]COS_AllocatedCosts!I53</f>
        <v>0</v>
      </c>
      <c r="G47" s="270">
        <f>[2]COS_AllocatedCosts!J53</f>
        <v>125834756.84549129</v>
      </c>
      <c r="H47" s="270">
        <f>[2]COS_AllocatedCosts!K53</f>
        <v>0</v>
      </c>
      <c r="I47" s="270">
        <f>[2]COS_AllocatedCosts!L53</f>
        <v>0</v>
      </c>
      <c r="J47" s="270">
        <f>[2]COS_AllocatedCosts!M53</f>
        <v>0</v>
      </c>
      <c r="K47" s="270">
        <f>[2]COS_AllocatedCosts!N53</f>
        <v>0</v>
      </c>
      <c r="L47" s="270">
        <f>[2]COS_AllocatedCosts!O53</f>
        <v>0</v>
      </c>
      <c r="M47" s="270">
        <f>[2]COS_AllocatedCosts!P53</f>
        <v>0</v>
      </c>
      <c r="N47" s="270">
        <f>[2]COS_AllocatedCosts!Q53</f>
        <v>125834756.84549129</v>
      </c>
    </row>
    <row r="48" spans="2:14" ht="12">
      <c r="B48" s="267"/>
      <c r="C48" s="268" t="s">
        <v>176</v>
      </c>
      <c r="D48" s="269">
        <f>[2]COS_AllocatedCosts!G54</f>
        <v>15123700.730612418</v>
      </c>
      <c r="E48" s="270">
        <f>[2]COS_AllocatedCosts!H54</f>
        <v>0</v>
      </c>
      <c r="F48" s="270">
        <f>[2]COS_AllocatedCosts!I54</f>
        <v>0</v>
      </c>
      <c r="G48" s="270">
        <f>[2]COS_AllocatedCosts!J54</f>
        <v>0</v>
      </c>
      <c r="H48" s="270">
        <f>[2]COS_AllocatedCosts!K54</f>
        <v>0</v>
      </c>
      <c r="I48" s="270">
        <f>[2]COS_AllocatedCosts!L54</f>
        <v>0</v>
      </c>
      <c r="J48" s="270">
        <f>[2]COS_AllocatedCosts!M54</f>
        <v>0</v>
      </c>
      <c r="K48" s="270">
        <f>[2]COS_AllocatedCosts!N54</f>
        <v>0</v>
      </c>
      <c r="L48" s="270">
        <f>[2]COS_AllocatedCosts!O54</f>
        <v>15123700.730612418</v>
      </c>
      <c r="M48" s="270">
        <f>[2]COS_AllocatedCosts!P54</f>
        <v>0</v>
      </c>
      <c r="N48" s="270">
        <f>[2]COS_AllocatedCosts!Q54</f>
        <v>15123700.730612418</v>
      </c>
    </row>
    <row r="49" spans="2:14" ht="12">
      <c r="B49" s="267"/>
      <c r="C49" s="268" t="s">
        <v>177</v>
      </c>
      <c r="D49" s="269">
        <f>[2]COS_AllocatedCosts!G55</f>
        <v>0</v>
      </c>
      <c r="E49" s="270">
        <f>[2]COS_AllocatedCosts!H55</f>
        <v>0</v>
      </c>
      <c r="F49" s="270">
        <f>[2]COS_AllocatedCosts!I55</f>
        <v>0</v>
      </c>
      <c r="G49" s="270">
        <f>[2]COS_AllocatedCosts!J55</f>
        <v>0</v>
      </c>
      <c r="H49" s="270">
        <f>[2]COS_AllocatedCosts!K55</f>
        <v>0</v>
      </c>
      <c r="I49" s="270">
        <f>[2]COS_AllocatedCosts!L55</f>
        <v>0</v>
      </c>
      <c r="J49" s="270">
        <f>[2]COS_AllocatedCosts!M55</f>
        <v>0</v>
      </c>
      <c r="K49" s="270">
        <f>[2]COS_AllocatedCosts!N55</f>
        <v>0</v>
      </c>
      <c r="L49" s="270">
        <f>[2]COS_AllocatedCosts!O55</f>
        <v>0</v>
      </c>
      <c r="M49" s="270">
        <f>[2]COS_AllocatedCosts!P55</f>
        <v>0</v>
      </c>
      <c r="N49" s="270">
        <f>[2]COS_AllocatedCosts!Q55</f>
        <v>0</v>
      </c>
    </row>
    <row r="50" spans="2:14" ht="12">
      <c r="B50" s="267"/>
      <c r="C50" s="268" t="s">
        <v>87</v>
      </c>
      <c r="D50" s="273">
        <f>[2]COS_AllocatedCosts!G56</f>
        <v>-259202.75307811471</v>
      </c>
      <c r="E50" s="273">
        <f>[2]COS_AllocatedCosts!H56</f>
        <v>0</v>
      </c>
      <c r="F50" s="273">
        <f>[2]COS_AllocatedCosts!I56</f>
        <v>0</v>
      </c>
      <c r="G50" s="273">
        <f>[2]COS_AllocatedCosts!J56</f>
        <v>-259202.75307811471</v>
      </c>
      <c r="H50" s="273">
        <f>[2]COS_AllocatedCosts!K56</f>
        <v>0</v>
      </c>
      <c r="I50" s="273">
        <f>[2]COS_AllocatedCosts!L56</f>
        <v>0</v>
      </c>
      <c r="J50" s="273">
        <f>[2]COS_AllocatedCosts!M56</f>
        <v>0</v>
      </c>
      <c r="K50" s="273">
        <f>[2]COS_AllocatedCosts!N56</f>
        <v>0</v>
      </c>
      <c r="L50" s="273">
        <f>[2]COS_AllocatedCosts!O56</f>
        <v>0</v>
      </c>
      <c r="M50" s="273">
        <f>[2]COS_AllocatedCosts!P56</f>
        <v>0</v>
      </c>
      <c r="N50" s="273">
        <f>[2]COS_AllocatedCosts!Q56</f>
        <v>-259202.75307811471</v>
      </c>
    </row>
    <row r="51" spans="2:14" ht="12">
      <c r="B51" s="267"/>
      <c r="C51" s="274" t="s">
        <v>184</v>
      </c>
      <c r="D51" s="269">
        <f>[2]COS_AllocatedCosts!G57</f>
        <v>174039965.93074346</v>
      </c>
      <c r="E51" s="270">
        <f>[2]COS_AllocatedCosts!H57</f>
        <v>0</v>
      </c>
      <c r="F51" s="270">
        <f>[2]COS_AllocatedCosts!I57</f>
        <v>0</v>
      </c>
      <c r="G51" s="270">
        <f>[2]COS_AllocatedCosts!J57</f>
        <v>125575554.09241317</v>
      </c>
      <c r="H51" s="270">
        <f>[2]COS_AllocatedCosts!K57</f>
        <v>0</v>
      </c>
      <c r="I51" s="270">
        <f>[2]COS_AllocatedCosts!L57</f>
        <v>0</v>
      </c>
      <c r="J51" s="270">
        <f>[2]COS_AllocatedCosts!M57</f>
        <v>0</v>
      </c>
      <c r="K51" s="270">
        <f>[2]COS_AllocatedCosts!N57</f>
        <v>33340711.107717849</v>
      </c>
      <c r="L51" s="270">
        <f>[2]COS_AllocatedCosts!O57</f>
        <v>15123700.730612418</v>
      </c>
      <c r="M51" s="270">
        <f>[2]COS_AllocatedCosts!P57</f>
        <v>0</v>
      </c>
      <c r="N51" s="270">
        <f>[2]COS_AllocatedCosts!Q57</f>
        <v>174039965.93074346</v>
      </c>
    </row>
    <row r="52" spans="2:14" ht="12">
      <c r="B52" s="267"/>
      <c r="C52" s="274"/>
      <c r="D52" s="269"/>
      <c r="E52" s="270"/>
      <c r="F52" s="270"/>
      <c r="G52" s="270"/>
      <c r="H52" s="270"/>
      <c r="I52" s="270"/>
      <c r="J52" s="270"/>
      <c r="K52" s="270"/>
      <c r="L52" s="270"/>
      <c r="M52" s="270"/>
      <c r="N52" s="270"/>
    </row>
    <row r="53" spans="2:14" ht="12">
      <c r="B53" s="267" t="s">
        <v>55</v>
      </c>
      <c r="C53" s="268"/>
      <c r="D53" s="269"/>
      <c r="E53" s="270"/>
      <c r="F53" s="270"/>
      <c r="G53" s="270"/>
      <c r="H53" s="270"/>
      <c r="I53" s="270"/>
      <c r="J53" s="270"/>
      <c r="K53" s="270"/>
      <c r="L53" s="270"/>
      <c r="M53" s="270"/>
      <c r="N53" s="270"/>
    </row>
    <row r="54" spans="2:14" ht="12">
      <c r="B54" s="267"/>
      <c r="C54" s="268" t="s">
        <v>174</v>
      </c>
      <c r="D54" s="269">
        <f>[2]COS_AllocatedCosts!G60</f>
        <v>0</v>
      </c>
      <c r="E54" s="270">
        <f>[2]COS_AllocatedCosts!H60</f>
        <v>0</v>
      </c>
      <c r="F54" s="270">
        <f>[2]COS_AllocatedCosts!I60</f>
        <v>0</v>
      </c>
      <c r="G54" s="270">
        <f>[2]COS_AllocatedCosts!J60</f>
        <v>0</v>
      </c>
      <c r="H54" s="270">
        <f>[2]COS_AllocatedCosts!K60</f>
        <v>0</v>
      </c>
      <c r="I54" s="270">
        <f>[2]COS_AllocatedCosts!L60</f>
        <v>0</v>
      </c>
      <c r="J54" s="270">
        <f>[2]COS_AllocatedCosts!M60</f>
        <v>0</v>
      </c>
      <c r="K54" s="270">
        <f>[2]COS_AllocatedCosts!N60</f>
        <v>0</v>
      </c>
      <c r="L54" s="270">
        <f>[2]COS_AllocatedCosts!O60</f>
        <v>0</v>
      </c>
      <c r="M54" s="270">
        <f>[2]COS_AllocatedCosts!P60</f>
        <v>0</v>
      </c>
      <c r="N54" s="270">
        <f>[2]COS_AllocatedCosts!Q60</f>
        <v>0</v>
      </c>
    </row>
    <row r="55" spans="2:14" ht="12">
      <c r="B55" s="267"/>
      <c r="C55" s="268" t="s">
        <v>175</v>
      </c>
      <c r="D55" s="269">
        <f>[2]COS_AllocatedCosts!G61</f>
        <v>81867175.522523135</v>
      </c>
      <c r="E55" s="270">
        <f>[2]COS_AllocatedCosts!H61</f>
        <v>0</v>
      </c>
      <c r="F55" s="270">
        <f>[2]COS_AllocatedCosts!I61</f>
        <v>0</v>
      </c>
      <c r="G55" s="270">
        <f>[2]COS_AllocatedCosts!J61</f>
        <v>0</v>
      </c>
      <c r="H55" s="270">
        <f>[2]COS_AllocatedCosts!K61</f>
        <v>81867175.522523135</v>
      </c>
      <c r="I55" s="270">
        <f>[2]COS_AllocatedCosts!L61</f>
        <v>0</v>
      </c>
      <c r="J55" s="270">
        <f>[2]COS_AllocatedCosts!M61</f>
        <v>0</v>
      </c>
      <c r="K55" s="270">
        <f>[2]COS_AllocatedCosts!N61</f>
        <v>0</v>
      </c>
      <c r="L55" s="270">
        <f>[2]COS_AllocatedCosts!O61</f>
        <v>0</v>
      </c>
      <c r="M55" s="270">
        <f>[2]COS_AllocatedCosts!P61</f>
        <v>0</v>
      </c>
      <c r="N55" s="270">
        <f>[2]COS_AllocatedCosts!Q61</f>
        <v>81867175.522523135</v>
      </c>
    </row>
    <row r="56" spans="2:14" ht="12">
      <c r="B56" s="267"/>
      <c r="C56" s="268" t="s">
        <v>176</v>
      </c>
      <c r="D56" s="269">
        <f>[2]COS_AllocatedCosts!G62</f>
        <v>0</v>
      </c>
      <c r="E56" s="270">
        <f>[2]COS_AllocatedCosts!H62</f>
        <v>0</v>
      </c>
      <c r="F56" s="270">
        <f>[2]COS_AllocatedCosts!I62</f>
        <v>0</v>
      </c>
      <c r="G56" s="270">
        <f>[2]COS_AllocatedCosts!J62</f>
        <v>0</v>
      </c>
      <c r="H56" s="270">
        <f>[2]COS_AllocatedCosts!K62</f>
        <v>0</v>
      </c>
      <c r="I56" s="270">
        <f>[2]COS_AllocatedCosts!L62</f>
        <v>0</v>
      </c>
      <c r="J56" s="270">
        <f>[2]COS_AllocatedCosts!M62</f>
        <v>0</v>
      </c>
      <c r="K56" s="270">
        <f>[2]COS_AllocatedCosts!N62</f>
        <v>0</v>
      </c>
      <c r="L56" s="270">
        <f>[2]COS_AllocatedCosts!O62</f>
        <v>0</v>
      </c>
      <c r="M56" s="270">
        <f>[2]COS_AllocatedCosts!P62</f>
        <v>0</v>
      </c>
      <c r="N56" s="270">
        <f>[2]COS_AllocatedCosts!Q62</f>
        <v>0</v>
      </c>
    </row>
    <row r="57" spans="2:14" ht="12">
      <c r="B57" s="267"/>
      <c r="C57" s="268" t="s">
        <v>177</v>
      </c>
      <c r="D57" s="269">
        <f>[2]COS_AllocatedCosts!G63</f>
        <v>0</v>
      </c>
      <c r="E57" s="270">
        <f>[2]COS_AllocatedCosts!H63</f>
        <v>0</v>
      </c>
      <c r="F57" s="270">
        <f>[2]COS_AllocatedCosts!I63</f>
        <v>0</v>
      </c>
      <c r="G57" s="270">
        <f>[2]COS_AllocatedCosts!J63</f>
        <v>0</v>
      </c>
      <c r="H57" s="270">
        <f>[2]COS_AllocatedCosts!K63</f>
        <v>0</v>
      </c>
      <c r="I57" s="270">
        <f>[2]COS_AllocatedCosts!L63</f>
        <v>0</v>
      </c>
      <c r="J57" s="270">
        <f>[2]COS_AllocatedCosts!M63</f>
        <v>0</v>
      </c>
      <c r="K57" s="270">
        <f>[2]COS_AllocatedCosts!N63</f>
        <v>0</v>
      </c>
      <c r="L57" s="270">
        <f>[2]COS_AllocatedCosts!O63</f>
        <v>0</v>
      </c>
      <c r="M57" s="270">
        <f>[2]COS_AllocatedCosts!P63</f>
        <v>0</v>
      </c>
      <c r="N57" s="270">
        <f>[2]COS_AllocatedCosts!Q63</f>
        <v>0</v>
      </c>
    </row>
    <row r="58" spans="2:14" ht="12">
      <c r="B58" s="267"/>
      <c r="C58" s="268" t="s">
        <v>87</v>
      </c>
      <c r="D58" s="273">
        <f>[2]COS_AllocatedCosts!G64</f>
        <v>0</v>
      </c>
      <c r="E58" s="273">
        <f>[2]COS_AllocatedCosts!H64</f>
        <v>0</v>
      </c>
      <c r="F58" s="273">
        <f>[2]COS_AllocatedCosts!I64</f>
        <v>0</v>
      </c>
      <c r="G58" s="273">
        <f>[2]COS_AllocatedCosts!J64</f>
        <v>0</v>
      </c>
      <c r="H58" s="273">
        <f>[2]COS_AllocatedCosts!K64</f>
        <v>0</v>
      </c>
      <c r="I58" s="273">
        <f>[2]COS_AllocatedCosts!L64</f>
        <v>0</v>
      </c>
      <c r="J58" s="273">
        <f>[2]COS_AllocatedCosts!M64</f>
        <v>0</v>
      </c>
      <c r="K58" s="273">
        <f>[2]COS_AllocatedCosts!N64</f>
        <v>0</v>
      </c>
      <c r="L58" s="273">
        <f>[2]COS_AllocatedCosts!O64</f>
        <v>0</v>
      </c>
      <c r="M58" s="273">
        <f>[2]COS_AllocatedCosts!P64</f>
        <v>0</v>
      </c>
      <c r="N58" s="273">
        <f>[2]COS_AllocatedCosts!Q64</f>
        <v>0</v>
      </c>
    </row>
    <row r="59" spans="2:14" ht="12">
      <c r="B59" s="267"/>
      <c r="C59" s="274" t="s">
        <v>185</v>
      </c>
      <c r="D59" s="269">
        <f>[2]COS_AllocatedCosts!G65</f>
        <v>81867175.522523135</v>
      </c>
      <c r="E59" s="270">
        <f>[2]COS_AllocatedCosts!H65</f>
        <v>0</v>
      </c>
      <c r="F59" s="270">
        <f>[2]COS_AllocatedCosts!I65</f>
        <v>0</v>
      </c>
      <c r="G59" s="270">
        <f>[2]COS_AllocatedCosts!J65</f>
        <v>0</v>
      </c>
      <c r="H59" s="270">
        <f>[2]COS_AllocatedCosts!K65</f>
        <v>81867175.522523135</v>
      </c>
      <c r="I59" s="270">
        <f>[2]COS_AllocatedCosts!L65</f>
        <v>0</v>
      </c>
      <c r="J59" s="270">
        <f>[2]COS_AllocatedCosts!M65</f>
        <v>0</v>
      </c>
      <c r="K59" s="270">
        <f>[2]COS_AllocatedCosts!N65</f>
        <v>0</v>
      </c>
      <c r="L59" s="270">
        <f>[2]COS_AllocatedCosts!O65</f>
        <v>0</v>
      </c>
      <c r="M59" s="270">
        <f>[2]COS_AllocatedCosts!P65</f>
        <v>0</v>
      </c>
      <c r="N59" s="270">
        <f>[2]COS_AllocatedCosts!Q65</f>
        <v>81867175.522523135</v>
      </c>
    </row>
    <row r="60" spans="2:14" ht="12">
      <c r="B60" s="267"/>
      <c r="C60" s="268"/>
      <c r="D60" s="269"/>
      <c r="E60" s="270"/>
      <c r="F60" s="270"/>
      <c r="G60" s="270"/>
      <c r="H60" s="270"/>
      <c r="I60" s="270"/>
      <c r="J60" s="270"/>
      <c r="K60" s="270"/>
      <c r="L60" s="270"/>
      <c r="M60" s="270"/>
      <c r="N60" s="270"/>
    </row>
    <row r="61" spans="2:14" ht="12">
      <c r="B61" s="267" t="s">
        <v>22</v>
      </c>
      <c r="C61" s="268"/>
      <c r="D61" s="269"/>
      <c r="E61" s="270"/>
      <c r="F61" s="270"/>
      <c r="G61" s="270"/>
      <c r="H61" s="270"/>
      <c r="I61" s="270"/>
      <c r="J61" s="270"/>
      <c r="K61" s="270"/>
      <c r="L61" s="270"/>
      <c r="M61" s="270"/>
      <c r="N61" s="270"/>
    </row>
    <row r="62" spans="2:14" ht="12">
      <c r="B62" s="267"/>
      <c r="C62" s="268" t="s">
        <v>174</v>
      </c>
      <c r="D62" s="269">
        <f>[2]COS_AllocatedCosts!G68</f>
        <v>129875009.3983604</v>
      </c>
      <c r="E62" s="270">
        <f>[2]COS_AllocatedCosts!H68</f>
        <v>0</v>
      </c>
      <c r="F62" s="270">
        <f>[2]COS_AllocatedCosts!I68</f>
        <v>0</v>
      </c>
      <c r="G62" s="270">
        <f>[2]COS_AllocatedCosts!J68</f>
        <v>0</v>
      </c>
      <c r="H62" s="270">
        <f>[2]COS_AllocatedCosts!K68</f>
        <v>0</v>
      </c>
      <c r="I62" s="270">
        <f>[2]COS_AllocatedCosts!L68</f>
        <v>0</v>
      </c>
      <c r="J62" s="270">
        <f>[2]COS_AllocatedCosts!M68</f>
        <v>0</v>
      </c>
      <c r="K62" s="270">
        <f>[2]COS_AllocatedCosts!N68</f>
        <v>39849698.125031218</v>
      </c>
      <c r="L62" s="270">
        <f>[2]COS_AllocatedCosts!O68</f>
        <v>36268161.411528714</v>
      </c>
      <c r="M62" s="270">
        <f>[2]COS_AllocatedCosts!P68</f>
        <v>53757149.861800492</v>
      </c>
      <c r="N62" s="270">
        <f>[2]COS_AllocatedCosts!Q68</f>
        <v>129875009.39836043</v>
      </c>
    </row>
    <row r="63" spans="2:14" ht="12">
      <c r="B63" s="267"/>
      <c r="C63" s="268" t="s">
        <v>175</v>
      </c>
      <c r="D63" s="269">
        <f>[2]COS_AllocatedCosts!G69</f>
        <v>961484415.12981296</v>
      </c>
      <c r="E63" s="270">
        <f>[2]COS_AllocatedCosts!H69</f>
        <v>254736245.86884439</v>
      </c>
      <c r="F63" s="270">
        <f>[2]COS_AllocatedCosts!I69</f>
        <v>0</v>
      </c>
      <c r="G63" s="270">
        <f>[2]COS_AllocatedCosts!J69</f>
        <v>458548967.01347554</v>
      </c>
      <c r="H63" s="270">
        <f>[2]COS_AllocatedCosts!K69</f>
        <v>81867175.522523135</v>
      </c>
      <c r="I63" s="270">
        <f>[2]COS_AllocatedCosts!L69</f>
        <v>0</v>
      </c>
      <c r="J63" s="270">
        <f>[2]COS_AllocatedCosts!M69</f>
        <v>0</v>
      </c>
      <c r="K63" s="270">
        <f>[2]COS_AllocatedCosts!N69</f>
        <v>0</v>
      </c>
      <c r="L63" s="270">
        <f>[2]COS_AllocatedCosts!O69</f>
        <v>0</v>
      </c>
      <c r="M63" s="270">
        <f>[2]COS_AllocatedCosts!P69</f>
        <v>166332026.72496995</v>
      </c>
      <c r="N63" s="270">
        <f>[2]COS_AllocatedCosts!Q69</f>
        <v>961484415.12981308</v>
      </c>
    </row>
    <row r="64" spans="2:14" ht="12">
      <c r="B64" s="267"/>
      <c r="C64" s="268" t="s">
        <v>176</v>
      </c>
      <c r="D64" s="269">
        <f>[2]COS_AllocatedCosts!G70</f>
        <v>181048345.67522687</v>
      </c>
      <c r="E64" s="270">
        <f>[2]COS_AllocatedCosts!H70</f>
        <v>0</v>
      </c>
      <c r="F64" s="270">
        <f>[2]COS_AllocatedCosts!I70</f>
        <v>0</v>
      </c>
      <c r="G64" s="270">
        <f>[2]COS_AllocatedCosts!J70</f>
        <v>0</v>
      </c>
      <c r="H64" s="270">
        <f>[2]COS_AllocatedCosts!K70</f>
        <v>0</v>
      </c>
      <c r="I64" s="270">
        <f>[2]COS_AllocatedCosts!L70</f>
        <v>0</v>
      </c>
      <c r="J64" s="270">
        <f>[2]COS_AllocatedCosts!M70</f>
        <v>0</v>
      </c>
      <c r="K64" s="270">
        <f>[2]COS_AllocatedCosts!N70</f>
        <v>0</v>
      </c>
      <c r="L64" s="270">
        <f>[2]COS_AllocatedCosts!O70</f>
        <v>118106234.65834819</v>
      </c>
      <c r="M64" s="270">
        <f>[2]COS_AllocatedCosts!P70</f>
        <v>62942111.016878657</v>
      </c>
      <c r="N64" s="270">
        <f>[2]COS_AllocatedCosts!Q70</f>
        <v>181048345.67522684</v>
      </c>
    </row>
    <row r="65" spans="2:14" ht="12">
      <c r="B65" s="267"/>
      <c r="C65" s="268" t="s">
        <v>177</v>
      </c>
      <c r="D65" s="269">
        <f>[2]COS_AllocatedCosts!G71</f>
        <v>243304481.4394145</v>
      </c>
      <c r="E65" s="270">
        <f>[2]COS_AllocatedCosts!H71</f>
        <v>-1456991.8463140398</v>
      </c>
      <c r="F65" s="270">
        <f>[2]COS_AllocatedCosts!I71</f>
        <v>0</v>
      </c>
      <c r="G65" s="270">
        <f>[2]COS_AllocatedCosts!J71</f>
        <v>0</v>
      </c>
      <c r="H65" s="270">
        <f>[2]COS_AllocatedCosts!K71</f>
        <v>0</v>
      </c>
      <c r="I65" s="270">
        <f>[2]COS_AllocatedCosts!L71</f>
        <v>0</v>
      </c>
      <c r="J65" s="270">
        <f>[2]COS_AllocatedCosts!M71</f>
        <v>214551868.25478894</v>
      </c>
      <c r="K65" s="270">
        <f>[2]COS_AllocatedCosts!N71</f>
        <v>0</v>
      </c>
      <c r="L65" s="270">
        <f>[2]COS_AllocatedCosts!O71</f>
        <v>0</v>
      </c>
      <c r="M65" s="270">
        <f>[2]COS_AllocatedCosts!P71</f>
        <v>30209605.030939601</v>
      </c>
      <c r="N65" s="270">
        <f>[2]COS_AllocatedCosts!Q71</f>
        <v>243304481.4394145</v>
      </c>
    </row>
    <row r="66" spans="2:14" ht="12">
      <c r="B66" s="267"/>
      <c r="C66" s="268" t="s">
        <v>87</v>
      </c>
      <c r="D66" s="270">
        <f>[2]COS_AllocatedCosts!G72</f>
        <v>-259202.75307811471</v>
      </c>
      <c r="E66" s="270">
        <f>[2]COS_AllocatedCosts!H72</f>
        <v>0</v>
      </c>
      <c r="F66" s="270">
        <f>[2]COS_AllocatedCosts!I72</f>
        <v>0</v>
      </c>
      <c r="G66" s="270">
        <f>[2]COS_AllocatedCosts!J72</f>
        <v>-259202.75307811471</v>
      </c>
      <c r="H66" s="270">
        <f>[2]COS_AllocatedCosts!K72</f>
        <v>0</v>
      </c>
      <c r="I66" s="270">
        <f>[2]COS_AllocatedCosts!L72</f>
        <v>0</v>
      </c>
      <c r="J66" s="270">
        <f>[2]COS_AllocatedCosts!M72</f>
        <v>0</v>
      </c>
      <c r="K66" s="270">
        <f>[2]COS_AllocatedCosts!N72</f>
        <v>0</v>
      </c>
      <c r="L66" s="270">
        <f>[2]COS_AllocatedCosts!O72</f>
        <v>0</v>
      </c>
      <c r="M66" s="270">
        <f>[2]COS_AllocatedCosts!P72</f>
        <v>0</v>
      </c>
      <c r="N66" s="270">
        <f>[2]COS_AllocatedCosts!Q72</f>
        <v>-259202.75307811471</v>
      </c>
    </row>
    <row r="67" spans="2:14" ht="12">
      <c r="B67" s="275" t="s">
        <v>22</v>
      </c>
      <c r="C67" s="276"/>
      <c r="D67" s="277">
        <f>[2]COS_AllocatedCosts!G73</f>
        <v>1515453048.8897367</v>
      </c>
      <c r="E67" s="278">
        <f>[2]COS_AllocatedCosts!H73</f>
        <v>253279254.02253032</v>
      </c>
      <c r="F67" s="278">
        <f>[2]COS_AllocatedCosts!I73</f>
        <v>0</v>
      </c>
      <c r="G67" s="278">
        <f>[2]COS_AllocatedCosts!J73</f>
        <v>458289764.26039743</v>
      </c>
      <c r="H67" s="278">
        <f>[2]COS_AllocatedCosts!K73</f>
        <v>81867175.522523135</v>
      </c>
      <c r="I67" s="278">
        <f>[2]COS_AllocatedCosts!L73</f>
        <v>0</v>
      </c>
      <c r="J67" s="278">
        <f>[2]COS_AllocatedCosts!M73</f>
        <v>214551868.25478894</v>
      </c>
      <c r="K67" s="278">
        <f>[2]COS_AllocatedCosts!N73</f>
        <v>39849698.125031218</v>
      </c>
      <c r="L67" s="278">
        <f>[2]COS_AllocatedCosts!O73</f>
        <v>154374396.06987691</v>
      </c>
      <c r="M67" s="278">
        <f>[2]COS_AllocatedCosts!P73</f>
        <v>313240892.63458866</v>
      </c>
      <c r="N67" s="278">
        <f>[2]COS_AllocatedCosts!Q73</f>
        <v>1515453048.8897367</v>
      </c>
    </row>
    <row r="68" spans="2:14" ht="12">
      <c r="B68" s="279" t="s">
        <v>27</v>
      </c>
    </row>
    <row r="71" spans="2:14" s="162" customFormat="1" ht="12.75">
      <c r="D71" s="280"/>
      <c r="E71" s="257">
        <f>E67/$N67</f>
        <v>0.16713104652637692</v>
      </c>
      <c r="F71" s="257">
        <f t="shared" ref="F71:N71" si="0">F67/$N67</f>
        <v>0</v>
      </c>
      <c r="G71" s="257">
        <f t="shared" si="0"/>
        <v>0.30241106090099812</v>
      </c>
      <c r="H71" s="257">
        <f t="shared" si="0"/>
        <v>5.4021584886777801E-2</v>
      </c>
      <c r="I71" s="257">
        <f t="shared" si="0"/>
        <v>0</v>
      </c>
      <c r="J71" s="257">
        <f t="shared" si="0"/>
        <v>0.14157605767593767</v>
      </c>
      <c r="K71" s="257">
        <f t="shared" si="0"/>
        <v>2.6295567621990153E-2</v>
      </c>
      <c r="L71" s="257">
        <f t="shared" si="0"/>
        <v>0.10186682865759247</v>
      </c>
      <c r="M71" s="257">
        <f t="shared" si="0"/>
        <v>0.20669785373032684</v>
      </c>
      <c r="N71" s="257">
        <f t="shared" si="0"/>
        <v>1</v>
      </c>
    </row>
  </sheetData>
  <mergeCells count="1">
    <mergeCell ref="E3:M3"/>
  </mergeCells>
  <printOptions horizontalCentered="1"/>
  <pageMargins left="0.2" right="0.2" top="0.5" bottom="0.5" header="0.2" footer="0.2"/>
  <pageSetup scale="77"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I61"/>
  <sheetViews>
    <sheetView showGridLines="0" view="pageBreakPreview" zoomScale="70" zoomScaleNormal="70" zoomScaleSheetLayoutView="70" workbookViewId="0">
      <selection sqref="A1:XFD1048576"/>
    </sheetView>
  </sheetViews>
  <sheetFormatPr defaultColWidth="9.140625" defaultRowHeight="15" outlineLevelRow="1" outlineLevelCol="1"/>
  <cols>
    <col min="1" max="1" width="4.42578125" style="14" customWidth="1"/>
    <col min="2" max="2" width="2.7109375" style="14" customWidth="1"/>
    <col min="3" max="3" width="56.28515625" style="14" customWidth="1"/>
    <col min="4" max="4" width="16.28515625" style="281" customWidth="1"/>
    <col min="5" max="5" width="19.140625" style="281" customWidth="1" outlineLevel="1"/>
    <col min="6" max="6" width="21.5703125" style="281" customWidth="1"/>
    <col min="7" max="16384" width="9.140625" style="14"/>
  </cols>
  <sheetData>
    <row r="1" spans="2:7">
      <c r="B1" s="15" t="s">
        <v>186</v>
      </c>
    </row>
    <row r="2" spans="2:7" ht="15.75">
      <c r="E2" s="282">
        <v>0.05</v>
      </c>
      <c r="F2" s="282">
        <v>0.05</v>
      </c>
    </row>
    <row r="3" spans="2:7">
      <c r="D3" s="283"/>
      <c r="E3" s="283"/>
      <c r="F3" s="283"/>
    </row>
    <row r="4" spans="2:7" ht="15.75">
      <c r="B4" s="284"/>
      <c r="C4" s="285"/>
      <c r="D4" s="286"/>
      <c r="E4" s="286"/>
      <c r="F4" s="286"/>
    </row>
    <row r="5" spans="2:7" ht="15.75">
      <c r="B5" s="287"/>
      <c r="C5" s="288"/>
      <c r="D5" s="289"/>
      <c r="E5" s="290"/>
      <c r="F5" s="289"/>
    </row>
    <row r="6" spans="2:7" ht="15.75">
      <c r="B6" s="291"/>
      <c r="C6" s="292" t="s">
        <v>187</v>
      </c>
      <c r="D6" s="293">
        <v>2012</v>
      </c>
      <c r="E6" s="294">
        <v>2013</v>
      </c>
      <c r="F6" s="293">
        <v>2014</v>
      </c>
    </row>
    <row r="7" spans="2:7">
      <c r="B7" s="67" t="s">
        <v>188</v>
      </c>
      <c r="C7" s="64"/>
      <c r="D7" s="295">
        <v>106</v>
      </c>
      <c r="E7" s="296">
        <v>149</v>
      </c>
      <c r="F7" s="296">
        <v>157</v>
      </c>
      <c r="G7" s="297"/>
    </row>
    <row r="8" spans="2:7">
      <c r="B8" s="67" t="s">
        <v>189</v>
      </c>
      <c r="C8" s="64"/>
      <c r="D8" s="295">
        <v>58</v>
      </c>
      <c r="E8" s="295" t="s">
        <v>190</v>
      </c>
      <c r="F8" s="295" t="s">
        <v>190</v>
      </c>
      <c r="G8" s="297"/>
    </row>
    <row r="9" spans="2:7">
      <c r="B9" s="67" t="s">
        <v>191</v>
      </c>
      <c r="C9" s="64"/>
      <c r="D9" s="295">
        <v>290</v>
      </c>
      <c r="E9" s="295">
        <v>290</v>
      </c>
      <c r="F9" s="295">
        <v>290</v>
      </c>
      <c r="G9" s="297"/>
    </row>
    <row r="10" spans="2:7">
      <c r="B10" s="67"/>
      <c r="C10" s="64"/>
      <c r="D10" s="295"/>
      <c r="E10" s="295"/>
      <c r="F10" s="295"/>
      <c r="G10" s="297"/>
    </row>
    <row r="11" spans="2:7">
      <c r="B11" s="67" t="s">
        <v>192</v>
      </c>
      <c r="C11" s="64"/>
      <c r="D11" s="295">
        <v>217</v>
      </c>
      <c r="E11" s="295">
        <v>223</v>
      </c>
      <c r="F11" s="295">
        <v>243</v>
      </c>
      <c r="G11" s="297"/>
    </row>
    <row r="12" spans="2:7">
      <c r="B12" s="67"/>
      <c r="C12" s="64"/>
      <c r="D12" s="298"/>
      <c r="E12" s="295"/>
      <c r="F12" s="295"/>
      <c r="G12" s="297"/>
    </row>
    <row r="13" spans="2:7">
      <c r="B13" s="67" t="s">
        <v>193</v>
      </c>
      <c r="C13" s="64"/>
      <c r="D13" s="298">
        <v>43</v>
      </c>
      <c r="E13" s="295">
        <v>41</v>
      </c>
      <c r="F13" s="295">
        <v>41</v>
      </c>
      <c r="G13" s="297"/>
    </row>
    <row r="14" spans="2:7">
      <c r="B14" s="67"/>
      <c r="C14" s="64"/>
      <c r="D14" s="298"/>
      <c r="E14" s="295"/>
      <c r="F14" s="295"/>
      <c r="G14" s="297"/>
    </row>
    <row r="15" spans="2:7">
      <c r="B15" s="67" t="s">
        <v>194</v>
      </c>
      <c r="C15" s="64"/>
      <c r="D15" s="298">
        <v>136</v>
      </c>
      <c r="E15" s="295">
        <v>189</v>
      </c>
      <c r="F15" s="295">
        <v>161</v>
      </c>
      <c r="G15" s="297"/>
    </row>
    <row r="16" spans="2:7">
      <c r="B16" s="67"/>
      <c r="C16" s="64"/>
      <c r="D16" s="298"/>
      <c r="E16" s="295"/>
      <c r="F16" s="295"/>
      <c r="G16" s="297"/>
    </row>
    <row r="17" spans="2:9">
      <c r="B17" s="67" t="s">
        <v>195</v>
      </c>
      <c r="C17" s="64"/>
      <c r="D17" s="298"/>
      <c r="E17" s="295"/>
      <c r="F17" s="295"/>
      <c r="G17" s="297"/>
    </row>
    <row r="18" spans="2:9">
      <c r="B18" s="67"/>
      <c r="C18" s="64" t="s">
        <v>196</v>
      </c>
      <c r="D18" s="298">
        <v>560</v>
      </c>
      <c r="E18" s="295">
        <v>602</v>
      </c>
      <c r="F18" s="295">
        <v>602</v>
      </c>
      <c r="G18" s="297"/>
    </row>
    <row r="19" spans="2:9">
      <c r="B19" s="67"/>
      <c r="C19" s="64" t="s">
        <v>197</v>
      </c>
      <c r="D19" s="298">
        <v>686</v>
      </c>
      <c r="E19" s="295">
        <v>743</v>
      </c>
      <c r="F19" s="295">
        <v>735</v>
      </c>
      <c r="G19" s="297"/>
    </row>
    <row r="20" spans="2:9">
      <c r="B20" s="67" t="s">
        <v>198</v>
      </c>
      <c r="C20" s="64"/>
      <c r="D20" s="298">
        <v>442</v>
      </c>
      <c r="E20" s="295" t="s">
        <v>199</v>
      </c>
      <c r="F20" s="295" t="s">
        <v>199</v>
      </c>
      <c r="G20" s="297"/>
      <c r="I20" s="299"/>
    </row>
    <row r="21" spans="2:9" outlineLevel="1">
      <c r="B21" s="67" t="s">
        <v>200</v>
      </c>
      <c r="C21" s="64"/>
      <c r="D21" s="298">
        <v>537</v>
      </c>
      <c r="E21" s="295" t="s">
        <v>201</v>
      </c>
      <c r="F21" s="295" t="s">
        <v>201</v>
      </c>
      <c r="G21" s="297"/>
    </row>
    <row r="22" spans="2:9">
      <c r="B22" s="67"/>
      <c r="C22" s="64"/>
      <c r="D22" s="298"/>
      <c r="E22" s="295"/>
      <c r="F22" s="295"/>
      <c r="G22" s="297"/>
    </row>
    <row r="23" spans="2:9">
      <c r="B23" s="67" t="s">
        <v>202</v>
      </c>
      <c r="C23" s="64"/>
      <c r="D23" s="295">
        <v>234</v>
      </c>
      <c r="E23" s="295">
        <v>254</v>
      </c>
      <c r="F23" s="295">
        <v>297</v>
      </c>
      <c r="G23" s="297"/>
    </row>
    <row r="24" spans="2:9">
      <c r="B24" s="67" t="s">
        <v>203</v>
      </c>
      <c r="C24" s="64"/>
      <c r="D24" s="295"/>
      <c r="E24" s="295"/>
      <c r="F24" s="295"/>
      <c r="G24" s="297"/>
    </row>
    <row r="25" spans="2:9">
      <c r="B25" s="34"/>
      <c r="C25" s="64" t="s">
        <v>196</v>
      </c>
      <c r="D25" s="298">
        <v>794</v>
      </c>
      <c r="E25" s="295">
        <v>856</v>
      </c>
      <c r="F25" s="295">
        <v>899</v>
      </c>
      <c r="G25" s="297"/>
    </row>
    <row r="26" spans="2:9">
      <c r="B26" s="34"/>
      <c r="C26" s="64" t="s">
        <v>204</v>
      </c>
      <c r="D26" s="298">
        <v>920</v>
      </c>
      <c r="E26" s="295">
        <v>997</v>
      </c>
      <c r="F26" s="295">
        <v>1032</v>
      </c>
      <c r="G26" s="297"/>
    </row>
    <row r="27" spans="2:9">
      <c r="B27" s="67" t="s">
        <v>205</v>
      </c>
      <c r="C27" s="64"/>
      <c r="D27" s="295">
        <v>651</v>
      </c>
      <c r="E27" s="295" t="s">
        <v>199</v>
      </c>
      <c r="F27" s="295" t="s">
        <v>199</v>
      </c>
      <c r="G27" s="297"/>
    </row>
    <row r="28" spans="2:9" outlineLevel="1">
      <c r="B28" s="67" t="s">
        <v>206</v>
      </c>
      <c r="C28" s="64"/>
      <c r="D28" s="295">
        <v>765</v>
      </c>
      <c r="E28" s="295" t="s">
        <v>201</v>
      </c>
      <c r="F28" s="295" t="s">
        <v>201</v>
      </c>
      <c r="G28" s="297"/>
    </row>
    <row r="29" spans="2:9">
      <c r="B29" s="67"/>
      <c r="C29" s="64"/>
      <c r="D29" s="295"/>
      <c r="E29" s="295"/>
      <c r="F29" s="295"/>
      <c r="G29" s="297"/>
    </row>
    <row r="30" spans="2:9">
      <c r="B30" s="67" t="s">
        <v>207</v>
      </c>
      <c r="C30" s="64"/>
      <c r="D30" s="295">
        <v>146</v>
      </c>
      <c r="E30" s="295">
        <v>142</v>
      </c>
      <c r="F30" s="295">
        <v>166</v>
      </c>
      <c r="G30" s="297"/>
    </row>
    <row r="31" spans="2:9">
      <c r="B31" s="67"/>
      <c r="C31" s="64"/>
      <c r="D31" s="295"/>
      <c r="E31" s="295"/>
      <c r="F31" s="295"/>
      <c r="G31" s="297"/>
    </row>
    <row r="32" spans="2:9">
      <c r="B32" s="77" t="s">
        <v>208</v>
      </c>
      <c r="C32" s="78"/>
      <c r="D32" s="300">
        <v>7400</v>
      </c>
      <c r="E32" s="300">
        <v>6400</v>
      </c>
      <c r="F32" s="300">
        <v>8600</v>
      </c>
      <c r="G32" s="297"/>
    </row>
    <row r="33" spans="2:6">
      <c r="B33" s="284"/>
      <c r="C33" s="301"/>
    </row>
    <row r="34" spans="2:6">
      <c r="B34" s="14" t="s">
        <v>209</v>
      </c>
    </row>
    <row r="35" spans="2:6">
      <c r="B35" s="302" t="s">
        <v>210</v>
      </c>
      <c r="D35" s="303"/>
    </row>
    <row r="36" spans="2:6">
      <c r="B36" s="14" t="s">
        <v>211</v>
      </c>
    </row>
    <row r="37" spans="2:6">
      <c r="C37" s="303" t="s">
        <v>212</v>
      </c>
    </row>
    <row r="38" spans="2:6">
      <c r="C38" s="304" t="s">
        <v>213</v>
      </c>
    </row>
    <row r="39" spans="2:6">
      <c r="C39" s="304" t="s">
        <v>214</v>
      </c>
    </row>
    <row r="40" spans="2:6">
      <c r="C40" s="304"/>
    </row>
    <row r="41" spans="2:6">
      <c r="C41" s="304"/>
    </row>
    <row r="42" spans="2:6">
      <c r="C42" s="304"/>
    </row>
    <row r="43" spans="2:6">
      <c r="C43" s="304"/>
      <c r="F43" s="297"/>
    </row>
    <row r="44" spans="2:6">
      <c r="C44" s="304"/>
      <c r="F44" s="297"/>
    </row>
    <row r="45" spans="2:6">
      <c r="C45" s="304"/>
      <c r="F45" s="297"/>
    </row>
    <row r="46" spans="2:6">
      <c r="C46" s="304"/>
      <c r="F46" s="297"/>
    </row>
    <row r="47" spans="2:6">
      <c r="C47" s="304"/>
    </row>
    <row r="48" spans="2:6">
      <c r="C48" s="304"/>
    </row>
    <row r="49" spans="3:9">
      <c r="C49" s="304"/>
      <c r="F49" s="305"/>
    </row>
    <row r="50" spans="3:9">
      <c r="C50" s="304"/>
      <c r="F50" s="305"/>
    </row>
    <row r="51" spans="3:9">
      <c r="C51" s="304"/>
      <c r="F51" s="305"/>
      <c r="I51" s="306"/>
    </row>
    <row r="52" spans="3:9">
      <c r="C52" s="304"/>
      <c r="F52" s="305"/>
    </row>
    <row r="53" spans="3:9">
      <c r="C53" s="304"/>
      <c r="F53" s="305"/>
    </row>
    <row r="54" spans="3:9">
      <c r="C54" s="304"/>
      <c r="F54" s="305"/>
    </row>
    <row r="55" spans="3:9">
      <c r="C55" s="304"/>
      <c r="F55" s="305"/>
    </row>
    <row r="56" spans="3:9">
      <c r="C56" s="304"/>
      <c r="F56" s="305"/>
    </row>
    <row r="57" spans="3:9">
      <c r="C57" s="304"/>
      <c r="F57" s="305"/>
    </row>
    <row r="58" spans="3:9">
      <c r="C58" s="304"/>
      <c r="F58" s="305"/>
    </row>
    <row r="59" spans="3:9">
      <c r="C59" s="304"/>
      <c r="F59" s="305"/>
    </row>
    <row r="60" spans="3:9">
      <c r="C60" s="304"/>
    </row>
    <row r="61" spans="3:9">
      <c r="C61" s="304"/>
    </row>
  </sheetData>
  <printOptions horizontalCentered="1"/>
  <pageMargins left="0.2" right="0.2" top="0.5" bottom="0.5" header="0.2" footer="0.2"/>
  <pageSetup scale="72"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G36"/>
  <sheetViews>
    <sheetView showGridLines="0" zoomScale="70" zoomScaleNormal="70" zoomScaleSheetLayoutView="70" workbookViewId="0">
      <selection sqref="A1:XFD1048576"/>
    </sheetView>
  </sheetViews>
  <sheetFormatPr defaultRowHeight="12.75"/>
  <cols>
    <col min="1" max="1" width="2.7109375" style="1" customWidth="1"/>
    <col min="2" max="2" width="24.7109375" style="1" customWidth="1"/>
    <col min="3" max="5" width="11.28515625" style="1" bestFit="1" customWidth="1"/>
    <col min="6" max="6" width="14" style="1" customWidth="1"/>
    <col min="7" max="7" width="19.28515625" style="1" customWidth="1"/>
    <col min="8" max="8" width="9.140625" style="1"/>
    <col min="9" max="9" width="0" style="1" hidden="1" customWidth="1"/>
    <col min="10" max="16384" width="9.140625" style="1"/>
  </cols>
  <sheetData>
    <row r="1" spans="2:7" ht="15">
      <c r="B1" s="15" t="s">
        <v>215</v>
      </c>
    </row>
    <row r="2" spans="2:7" ht="13.5" thickBot="1"/>
    <row r="3" spans="2:7" ht="15">
      <c r="B3" s="307"/>
      <c r="C3" s="472" t="s">
        <v>216</v>
      </c>
      <c r="D3" s="473"/>
      <c r="E3" s="473"/>
      <c r="F3" s="473"/>
      <c r="G3" s="308"/>
    </row>
    <row r="4" spans="2:7" ht="15">
      <c r="B4" s="309"/>
      <c r="C4" s="474" t="s">
        <v>217</v>
      </c>
      <c r="D4" s="475"/>
      <c r="E4" s="475"/>
      <c r="F4" s="475"/>
      <c r="G4" s="310"/>
    </row>
    <row r="5" spans="2:7" ht="15.75" thickBot="1">
      <c r="B5" s="311"/>
      <c r="C5" s="476" t="s">
        <v>218</v>
      </c>
      <c r="D5" s="477"/>
      <c r="E5" s="477"/>
      <c r="F5" s="477"/>
      <c r="G5" s="312"/>
    </row>
    <row r="6" spans="2:7" ht="60">
      <c r="B6" s="313" t="s">
        <v>219</v>
      </c>
      <c r="C6" s="314">
        <v>2007</v>
      </c>
      <c r="D6" s="314">
        <v>2008</v>
      </c>
      <c r="E6" s="314">
        <v>2009</v>
      </c>
      <c r="F6" s="315" t="s">
        <v>220</v>
      </c>
      <c r="G6" s="316" t="s">
        <v>221</v>
      </c>
    </row>
    <row r="7" spans="2:7" ht="15">
      <c r="B7" s="317" t="s">
        <v>222</v>
      </c>
      <c r="C7" s="318">
        <v>37.9</v>
      </c>
      <c r="D7" s="318">
        <v>36.1</v>
      </c>
      <c r="E7" s="318">
        <v>40.700000000000003</v>
      </c>
      <c r="F7" s="318">
        <v>40.700000000000003</v>
      </c>
      <c r="G7" s="319">
        <v>293040</v>
      </c>
    </row>
    <row r="8" spans="2:7" ht="15">
      <c r="B8" s="320" t="s">
        <v>223</v>
      </c>
      <c r="C8" s="321">
        <v>33.9</v>
      </c>
      <c r="D8" s="321">
        <v>32.9</v>
      </c>
      <c r="E8" s="321">
        <v>31</v>
      </c>
      <c r="F8" s="321">
        <v>33.9</v>
      </c>
      <c r="G8" s="322">
        <v>244080</v>
      </c>
    </row>
    <row r="9" spans="2:7" ht="15">
      <c r="B9" s="320" t="s">
        <v>224</v>
      </c>
      <c r="C9" s="321">
        <v>33.700000000000003</v>
      </c>
      <c r="D9" s="321">
        <v>34.200000000000003</v>
      </c>
      <c r="E9" s="321">
        <v>21.6</v>
      </c>
      <c r="F9" s="321">
        <v>34.200000000000003</v>
      </c>
      <c r="G9" s="322">
        <v>246240</v>
      </c>
    </row>
    <row r="10" spans="2:7" ht="15">
      <c r="B10" s="320" t="s">
        <v>225</v>
      </c>
      <c r="C10" s="321">
        <v>260.8</v>
      </c>
      <c r="D10" s="321">
        <v>250</v>
      </c>
      <c r="E10" s="321">
        <v>192.8</v>
      </c>
      <c r="F10" s="321">
        <v>260.8</v>
      </c>
      <c r="G10" s="322">
        <v>1877760</v>
      </c>
    </row>
    <row r="11" spans="2:7" ht="15">
      <c r="B11" s="320" t="s">
        <v>226</v>
      </c>
      <c r="C11" s="321">
        <v>125.9</v>
      </c>
      <c r="D11" s="321">
        <v>102.7</v>
      </c>
      <c r="E11" s="321">
        <v>94.7</v>
      </c>
      <c r="F11" s="321">
        <v>125.9</v>
      </c>
      <c r="G11" s="322">
        <v>906480</v>
      </c>
    </row>
    <row r="12" spans="2:7" ht="15">
      <c r="B12" s="320" t="s">
        <v>227</v>
      </c>
      <c r="C12" s="321">
        <v>7.1</v>
      </c>
      <c r="D12" s="321">
        <v>4.9000000000000004</v>
      </c>
      <c r="E12" s="321">
        <v>5.9</v>
      </c>
      <c r="F12" s="321">
        <v>7.1</v>
      </c>
      <c r="G12" s="322">
        <v>51120</v>
      </c>
    </row>
    <row r="13" spans="2:7" ht="15">
      <c r="B13" s="320" t="s">
        <v>228</v>
      </c>
      <c r="C13" s="321">
        <v>303</v>
      </c>
      <c r="D13" s="321">
        <v>263.10000000000002</v>
      </c>
      <c r="E13" s="321">
        <v>227.8</v>
      </c>
      <c r="F13" s="321">
        <v>303</v>
      </c>
      <c r="G13" s="322">
        <v>2181600</v>
      </c>
    </row>
    <row r="14" spans="2:7" ht="15">
      <c r="B14" s="320" t="s">
        <v>229</v>
      </c>
      <c r="C14" s="321">
        <v>25.4</v>
      </c>
      <c r="D14" s="321">
        <v>21.5</v>
      </c>
      <c r="E14" s="321">
        <v>24.3</v>
      </c>
      <c r="F14" s="321">
        <v>25.4</v>
      </c>
      <c r="G14" s="322">
        <v>182880</v>
      </c>
    </row>
    <row r="15" spans="2:7" ht="15">
      <c r="B15" s="320" t="s">
        <v>230</v>
      </c>
      <c r="C15" s="321">
        <v>36.9</v>
      </c>
      <c r="D15" s="321">
        <v>27.1</v>
      </c>
      <c r="E15" s="321">
        <v>37.4</v>
      </c>
      <c r="F15" s="321">
        <v>37.4</v>
      </c>
      <c r="G15" s="322">
        <v>269280</v>
      </c>
    </row>
    <row r="16" spans="2:7" ht="15">
      <c r="B16" s="320" t="s">
        <v>231</v>
      </c>
      <c r="C16" s="321">
        <v>54.6</v>
      </c>
      <c r="D16" s="321">
        <v>55.7</v>
      </c>
      <c r="E16" s="321">
        <v>56</v>
      </c>
      <c r="F16" s="321">
        <v>56</v>
      </c>
      <c r="G16" s="322">
        <v>403200</v>
      </c>
    </row>
    <row r="17" spans="2:7" ht="15">
      <c r="B17" s="320" t="s">
        <v>232</v>
      </c>
      <c r="C17" s="321">
        <v>176.2</v>
      </c>
      <c r="D17" s="321">
        <v>125.8</v>
      </c>
      <c r="E17" s="321">
        <v>106.1</v>
      </c>
      <c r="F17" s="321">
        <v>176.2</v>
      </c>
      <c r="G17" s="322">
        <v>1268640</v>
      </c>
    </row>
    <row r="18" spans="2:7" ht="15">
      <c r="B18" s="320" t="s">
        <v>233</v>
      </c>
      <c r="C18" s="321">
        <v>45.3</v>
      </c>
      <c r="D18" s="321">
        <v>45.3</v>
      </c>
      <c r="E18" s="321">
        <v>42.7</v>
      </c>
      <c r="F18" s="321">
        <v>45.3</v>
      </c>
      <c r="G18" s="322">
        <v>326160</v>
      </c>
    </row>
    <row r="19" spans="2:7" ht="15">
      <c r="B19" s="320" t="s">
        <v>234</v>
      </c>
      <c r="C19" s="321">
        <v>61.3</v>
      </c>
      <c r="D19" s="321">
        <v>68.099999999999994</v>
      </c>
      <c r="E19" s="321">
        <v>67.2</v>
      </c>
      <c r="F19" s="321">
        <v>68.099999999999994</v>
      </c>
      <c r="G19" s="322">
        <v>490320</v>
      </c>
    </row>
    <row r="20" spans="2:7" ht="15">
      <c r="B20" s="320" t="s">
        <v>235</v>
      </c>
      <c r="C20" s="321">
        <v>768.5</v>
      </c>
      <c r="D20" s="321">
        <v>821.9</v>
      </c>
      <c r="E20" s="321">
        <v>698.2</v>
      </c>
      <c r="F20" s="321">
        <v>821.9</v>
      </c>
      <c r="G20" s="322">
        <v>5917680</v>
      </c>
    </row>
    <row r="21" spans="2:7" ht="15">
      <c r="B21" s="320" t="s">
        <v>236</v>
      </c>
      <c r="C21" s="321">
        <v>469.2</v>
      </c>
      <c r="D21" s="321">
        <v>453.7</v>
      </c>
      <c r="E21" s="321">
        <v>630.4</v>
      </c>
      <c r="F21" s="321">
        <v>630.4</v>
      </c>
      <c r="G21" s="322">
        <v>4538880</v>
      </c>
    </row>
    <row r="22" spans="2:7" ht="15">
      <c r="B22" s="320" t="s">
        <v>237</v>
      </c>
      <c r="C22" s="321">
        <v>58.5</v>
      </c>
      <c r="D22" s="321">
        <v>55.6</v>
      </c>
      <c r="E22" s="321">
        <v>50.2</v>
      </c>
      <c r="F22" s="321">
        <v>58.5</v>
      </c>
      <c r="G22" s="322">
        <v>421200</v>
      </c>
    </row>
    <row r="23" spans="2:7" ht="15">
      <c r="B23" s="320" t="s">
        <v>238</v>
      </c>
      <c r="C23" s="321">
        <v>1278.4000000000001</v>
      </c>
      <c r="D23" s="321">
        <v>1039.9000000000001</v>
      </c>
      <c r="E23" s="321">
        <v>1055.3</v>
      </c>
      <c r="F23" s="321">
        <v>1278.4000000000001</v>
      </c>
      <c r="G23" s="322">
        <v>9204480</v>
      </c>
    </row>
    <row r="24" spans="2:7" ht="15">
      <c r="B24" s="320" t="s">
        <v>239</v>
      </c>
      <c r="C24" s="321">
        <v>6.5</v>
      </c>
      <c r="D24" s="321">
        <v>0.1</v>
      </c>
      <c r="E24" s="321">
        <v>0</v>
      </c>
      <c r="F24" s="321">
        <v>6.5</v>
      </c>
      <c r="G24" s="322">
        <v>46800</v>
      </c>
    </row>
    <row r="25" spans="2:7" ht="15">
      <c r="B25" s="320" t="s">
        <v>240</v>
      </c>
      <c r="C25" s="321">
        <v>5.2</v>
      </c>
      <c r="D25" s="321">
        <v>5.2</v>
      </c>
      <c r="E25" s="321">
        <v>3.5</v>
      </c>
      <c r="F25" s="321">
        <v>5.2</v>
      </c>
      <c r="G25" s="322">
        <v>37440</v>
      </c>
    </row>
    <row r="26" spans="2:7" ht="15">
      <c r="B26" s="320" t="s">
        <v>241</v>
      </c>
      <c r="C26" s="321">
        <v>29.7</v>
      </c>
      <c r="D26" s="321">
        <v>14.5</v>
      </c>
      <c r="E26" s="321">
        <v>16.399999999999999</v>
      </c>
      <c r="F26" s="321">
        <v>29.7</v>
      </c>
      <c r="G26" s="322">
        <v>213840</v>
      </c>
    </row>
    <row r="27" spans="2:7" ht="15">
      <c r="B27" s="320" t="s">
        <v>242</v>
      </c>
      <c r="C27" s="321">
        <v>27.6</v>
      </c>
      <c r="D27" s="321">
        <v>26.2</v>
      </c>
      <c r="E27" s="321">
        <v>25</v>
      </c>
      <c r="F27" s="321">
        <v>27.6</v>
      </c>
      <c r="G27" s="322">
        <v>198720</v>
      </c>
    </row>
    <row r="28" spans="2:7" ht="15">
      <c r="B28" s="320" t="s">
        <v>243</v>
      </c>
      <c r="C28" s="321">
        <v>171.4</v>
      </c>
      <c r="D28" s="321">
        <v>168.1</v>
      </c>
      <c r="E28" s="321">
        <v>132.69999999999999</v>
      </c>
      <c r="F28" s="321">
        <v>171.4</v>
      </c>
      <c r="G28" s="322">
        <v>1234080</v>
      </c>
    </row>
    <row r="29" spans="2:7" ht="15">
      <c r="B29" s="320" t="s">
        <v>244</v>
      </c>
      <c r="C29" s="321">
        <v>41.6</v>
      </c>
      <c r="D29" s="321">
        <v>35.5</v>
      </c>
      <c r="E29" s="321">
        <v>39.299999999999997</v>
      </c>
      <c r="F29" s="321">
        <v>41.6</v>
      </c>
      <c r="G29" s="322">
        <v>299520</v>
      </c>
    </row>
    <row r="30" spans="2:7" ht="15">
      <c r="B30" s="320" t="s">
        <v>245</v>
      </c>
      <c r="C30" s="321">
        <v>63.8</v>
      </c>
      <c r="D30" s="321">
        <v>36.9</v>
      </c>
      <c r="E30" s="321">
        <v>27.6</v>
      </c>
      <c r="F30" s="321">
        <v>63.8</v>
      </c>
      <c r="G30" s="322">
        <v>459360</v>
      </c>
    </row>
    <row r="31" spans="2:7" ht="15">
      <c r="B31" s="320" t="s">
        <v>246</v>
      </c>
      <c r="C31" s="321">
        <v>262.3</v>
      </c>
      <c r="D31" s="321">
        <v>243.3</v>
      </c>
      <c r="E31" s="321">
        <v>221.3</v>
      </c>
      <c r="F31" s="321">
        <v>262.3</v>
      </c>
      <c r="G31" s="322">
        <v>1888560</v>
      </c>
    </row>
    <row r="32" spans="2:7" ht="15">
      <c r="B32" s="320" t="s">
        <v>247</v>
      </c>
      <c r="C32" s="321">
        <v>289.10000000000002</v>
      </c>
      <c r="D32" s="321">
        <v>271.39999999999998</v>
      </c>
      <c r="E32" s="321">
        <v>219.9</v>
      </c>
      <c r="F32" s="321">
        <v>289.10000000000002</v>
      </c>
      <c r="G32" s="322">
        <v>2081520</v>
      </c>
    </row>
    <row r="33" spans="2:7" ht="15">
      <c r="B33" s="309"/>
      <c r="C33" s="323"/>
      <c r="D33" s="324"/>
      <c r="E33" s="324"/>
      <c r="F33" s="325"/>
      <c r="G33" s="326"/>
    </row>
    <row r="34" spans="2:7" ht="16.5" thickBot="1">
      <c r="B34" s="327" t="s">
        <v>22</v>
      </c>
      <c r="C34" s="328">
        <f>SUM(C7:C32)</f>
        <v>4673.8</v>
      </c>
      <c r="D34" s="328">
        <f>SUM(D7:D32)</f>
        <v>4239.6999999999989</v>
      </c>
      <c r="E34" s="328">
        <f>SUM(E7:E32)</f>
        <v>4068.0000000000005</v>
      </c>
      <c r="F34" s="328">
        <f>SUM(F7:F32)</f>
        <v>4900.4000000000005</v>
      </c>
      <c r="G34" s="329">
        <f>SUM(G7:G32)</f>
        <v>35282880</v>
      </c>
    </row>
    <row r="36" spans="2:7">
      <c r="B36" s="279" t="s">
        <v>27</v>
      </c>
    </row>
  </sheetData>
  <mergeCells count="3">
    <mergeCell ref="C3:F3"/>
    <mergeCell ref="C4:F4"/>
    <mergeCell ref="C5:F5"/>
  </mergeCells>
  <printOptions horizontalCentered="1"/>
  <pageMargins left="0.2" right="0.2" top="0.5" bottom="0.5" header="0.2" footer="0.2"/>
  <pageSetup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sheetPr>
    <pageSetUpPr fitToPage="1"/>
  </sheetPr>
  <dimension ref="B1:J34"/>
  <sheetViews>
    <sheetView showGridLines="0" zoomScale="60" zoomScaleNormal="60" zoomScaleSheetLayoutView="55" workbookViewId="0">
      <selection sqref="A1:XFD1048576"/>
    </sheetView>
  </sheetViews>
  <sheetFormatPr defaultRowHeight="12.75"/>
  <cols>
    <col min="1" max="1" width="2.7109375" style="1" customWidth="1"/>
    <col min="2" max="2" width="22.7109375" style="1" customWidth="1"/>
    <col min="3" max="4" width="19.7109375" style="1" customWidth="1"/>
    <col min="5" max="5" width="9.7109375" style="1" customWidth="1"/>
    <col min="6" max="6" width="17" style="1" customWidth="1"/>
    <col min="7" max="7" width="19.7109375" style="1" customWidth="1"/>
    <col min="8" max="8" width="9.140625" style="1"/>
    <col min="9" max="9" width="17.140625" style="1" customWidth="1"/>
    <col min="10" max="10" width="19.85546875" style="1" customWidth="1"/>
    <col min="11" max="16384" width="9.140625" style="1"/>
  </cols>
  <sheetData>
    <row r="1" spans="2:10" ht="15">
      <c r="B1" s="15" t="s">
        <v>248</v>
      </c>
    </row>
    <row r="2" spans="2:10" ht="13.5" thickBot="1"/>
    <row r="3" spans="2:10" ht="63.75">
      <c r="B3" s="330" t="s">
        <v>249</v>
      </c>
      <c r="C3" s="331"/>
      <c r="D3" s="332" t="s">
        <v>250</v>
      </c>
      <c r="E3" s="332" t="s">
        <v>251</v>
      </c>
      <c r="F3" s="332" t="s">
        <v>252</v>
      </c>
      <c r="G3" s="332" t="s">
        <v>253</v>
      </c>
      <c r="H3" s="332" t="s">
        <v>251</v>
      </c>
      <c r="I3" s="332" t="s">
        <v>254</v>
      </c>
      <c r="J3" s="333" t="s">
        <v>255</v>
      </c>
    </row>
    <row r="4" spans="2:10">
      <c r="B4" s="334" t="s">
        <v>222</v>
      </c>
      <c r="C4" s="335"/>
      <c r="D4" s="336">
        <v>20227.7</v>
      </c>
      <c r="E4" s="337">
        <v>1.1009583672307957E-2</v>
      </c>
      <c r="F4" s="336">
        <v>627546.26932155353</v>
      </c>
      <c r="G4" s="336">
        <v>20965.599999999999</v>
      </c>
      <c r="H4" s="337">
        <v>1.1056974301405387E-2</v>
      </c>
      <c r="I4" s="336">
        <v>735288.79104345827</v>
      </c>
      <c r="J4" s="338">
        <v>1362835.0603650119</v>
      </c>
    </row>
    <row r="5" spans="2:10">
      <c r="B5" s="339" t="s">
        <v>223</v>
      </c>
      <c r="C5" s="340"/>
      <c r="D5" s="341">
        <v>12911.9</v>
      </c>
      <c r="E5" s="342">
        <v>7.0277215609522142E-3</v>
      </c>
      <c r="F5" s="341">
        <v>400580.12897427619</v>
      </c>
      <c r="G5" s="341">
        <v>12737.4</v>
      </c>
      <c r="H5" s="342">
        <v>6.7175327425268525E-3</v>
      </c>
      <c r="I5" s="341">
        <v>446715.92737803567</v>
      </c>
      <c r="J5" s="343">
        <v>847296.05635231186</v>
      </c>
    </row>
    <row r="6" spans="2:10">
      <c r="B6" s="334" t="s">
        <v>224</v>
      </c>
      <c r="C6" s="335"/>
      <c r="D6" s="336">
        <v>12911.7</v>
      </c>
      <c r="E6" s="337">
        <v>7.0276127044468055E-3</v>
      </c>
      <c r="F6" s="336">
        <v>400573.92415346793</v>
      </c>
      <c r="G6" s="336">
        <v>12908</v>
      </c>
      <c r="H6" s="337">
        <v>6.8075048785887719E-3</v>
      </c>
      <c r="I6" s="336">
        <v>452699.07442615333</v>
      </c>
      <c r="J6" s="338">
        <v>853272.99857962132</v>
      </c>
    </row>
    <row r="7" spans="2:10">
      <c r="B7" s="339" t="s">
        <v>256</v>
      </c>
      <c r="C7" s="340"/>
      <c r="D7" s="341">
        <v>111838.6</v>
      </c>
      <c r="E7" s="342">
        <v>6.0871795829173889E-2</v>
      </c>
      <c r="F7" s="341">
        <v>3469692.3622629116</v>
      </c>
      <c r="G7" s="341">
        <v>113610.1</v>
      </c>
      <c r="H7" s="342">
        <v>5.9916432445534414E-2</v>
      </c>
      <c r="I7" s="341">
        <v>3984442.7576280385</v>
      </c>
      <c r="J7" s="343">
        <v>7454135.1198909506</v>
      </c>
    </row>
    <row r="8" spans="2:10">
      <c r="B8" s="334" t="s">
        <v>257</v>
      </c>
      <c r="C8" s="335"/>
      <c r="D8" s="336">
        <v>64106.1</v>
      </c>
      <c r="E8" s="337">
        <v>3.4891830106998874E-2</v>
      </c>
      <c r="F8" s="336">
        <v>1988834.3160989359</v>
      </c>
      <c r="G8" s="336">
        <v>63256.2</v>
      </c>
      <c r="H8" s="337">
        <v>3.3360465610550595E-2</v>
      </c>
      <c r="I8" s="336">
        <v>2218470.9631016147</v>
      </c>
      <c r="J8" s="338">
        <v>4207305.2792005502</v>
      </c>
    </row>
    <row r="9" spans="2:10">
      <c r="B9" s="339" t="s">
        <v>227</v>
      </c>
      <c r="C9" s="340"/>
      <c r="D9" s="341">
        <v>3346.3</v>
      </c>
      <c r="E9" s="342">
        <v>1.8213326202506522E-3</v>
      </c>
      <c r="F9" s="341">
        <v>103815.95935428717</v>
      </c>
      <c r="G9" s="341">
        <v>3146.2</v>
      </c>
      <c r="H9" s="342">
        <v>1.659263390844127E-3</v>
      </c>
      <c r="I9" s="341">
        <v>110341.01549113444</v>
      </c>
      <c r="J9" s="343">
        <v>214156.97484542162</v>
      </c>
    </row>
    <row r="10" spans="2:10">
      <c r="B10" s="334" t="s">
        <v>258</v>
      </c>
      <c r="C10" s="335"/>
      <c r="D10" s="336">
        <v>87844</v>
      </c>
      <c r="E10" s="337">
        <v>4.7811954305740152E-2</v>
      </c>
      <c r="F10" s="336">
        <v>2725281.3954271888</v>
      </c>
      <c r="G10" s="336">
        <v>92012.800000000003</v>
      </c>
      <c r="H10" s="337">
        <v>4.8526308095182283E-2</v>
      </c>
      <c r="I10" s="336">
        <v>3226999.488329622</v>
      </c>
      <c r="J10" s="338">
        <v>5952280.8837568108</v>
      </c>
    </row>
    <row r="11" spans="2:10">
      <c r="B11" s="339" t="s">
        <v>259</v>
      </c>
      <c r="C11" s="340"/>
      <c r="D11" s="341">
        <v>11280.4</v>
      </c>
      <c r="E11" s="342">
        <v>6.1397246180783117E-3</v>
      </c>
      <c r="F11" s="341">
        <v>349964.30323046376</v>
      </c>
      <c r="G11" s="341">
        <v>11569.6</v>
      </c>
      <c r="H11" s="342">
        <v>6.1016507935637322E-3</v>
      </c>
      <c r="I11" s="341">
        <v>405759.77777198819</v>
      </c>
      <c r="J11" s="343">
        <v>755724.08100245195</v>
      </c>
    </row>
    <row r="12" spans="2:10">
      <c r="B12" s="334" t="s">
        <v>230</v>
      </c>
      <c r="C12" s="335"/>
      <c r="D12" s="336">
        <v>9389.4</v>
      </c>
      <c r="E12" s="337">
        <v>5.1104863594362343E-3</v>
      </c>
      <c r="F12" s="336">
        <v>291297.72248786537</v>
      </c>
      <c r="G12" s="336">
        <v>9694.4</v>
      </c>
      <c r="H12" s="337">
        <v>5.1126956379757499E-3</v>
      </c>
      <c r="I12" s="336">
        <v>339994.25992538739</v>
      </c>
      <c r="J12" s="338">
        <v>631291.98241325282</v>
      </c>
    </row>
    <row r="13" spans="2:10">
      <c r="B13" s="339" t="s">
        <v>231</v>
      </c>
      <c r="C13" s="340"/>
      <c r="D13" s="341">
        <v>24720.5</v>
      </c>
      <c r="E13" s="342">
        <v>1.345493620981569E-2</v>
      </c>
      <c r="F13" s="341">
        <v>766931.36395949428</v>
      </c>
      <c r="G13" s="341">
        <v>24149.5</v>
      </c>
      <c r="H13" s="342">
        <v>1.2736120163114312E-2</v>
      </c>
      <c r="I13" s="341">
        <v>846951.99084710178</v>
      </c>
      <c r="J13" s="343">
        <v>1613883.3548065959</v>
      </c>
    </row>
    <row r="14" spans="2:10">
      <c r="B14" s="334" t="s">
        <v>260</v>
      </c>
      <c r="C14" s="335"/>
      <c r="D14" s="336">
        <v>57206.400000000001</v>
      </c>
      <c r="E14" s="337">
        <v>3.1136443955146552E-2</v>
      </c>
      <c r="F14" s="336">
        <v>1774777.3054433535</v>
      </c>
      <c r="G14" s="336">
        <v>61204.800000000003</v>
      </c>
      <c r="H14" s="337">
        <v>3.2278584954528206E-2</v>
      </c>
      <c r="I14" s="336">
        <v>2146525.8994761258</v>
      </c>
      <c r="J14" s="338">
        <v>3921303.2049194793</v>
      </c>
    </row>
    <row r="15" spans="2:10">
      <c r="B15" s="339" t="s">
        <v>261</v>
      </c>
      <c r="C15" s="340"/>
      <c r="D15" s="341">
        <v>22851.3</v>
      </c>
      <c r="E15" s="342">
        <v>1.2437563310263194E-2</v>
      </c>
      <c r="F15" s="341">
        <v>708941.10868500208</v>
      </c>
      <c r="G15" s="341">
        <v>23281.8</v>
      </c>
      <c r="H15" s="342">
        <v>1.2278506901326933E-2</v>
      </c>
      <c r="I15" s="341">
        <v>816520.708938241</v>
      </c>
      <c r="J15" s="343">
        <v>1525461.8176232432</v>
      </c>
    </row>
    <row r="16" spans="2:10">
      <c r="B16" s="334" t="s">
        <v>234</v>
      </c>
      <c r="C16" s="335"/>
      <c r="D16" s="336">
        <v>37274.699999999997</v>
      </c>
      <c r="E16" s="337">
        <v>2.0287967910843908E-2</v>
      </c>
      <c r="F16" s="336">
        <v>1156414.1709181028</v>
      </c>
      <c r="G16" s="336">
        <v>36970.400000000001</v>
      </c>
      <c r="H16" s="337">
        <v>1.9497689677980969E-2</v>
      </c>
      <c r="I16" s="336">
        <v>1296596.3635857345</v>
      </c>
      <c r="J16" s="338">
        <v>2453010.5345038371</v>
      </c>
    </row>
    <row r="17" spans="2:10">
      <c r="B17" s="339" t="s">
        <v>262</v>
      </c>
      <c r="C17" s="340"/>
      <c r="D17" s="341">
        <v>277759.40000000002</v>
      </c>
      <c r="E17" s="342">
        <v>0.15117958814250038</v>
      </c>
      <c r="F17" s="341">
        <v>8617236.5241225213</v>
      </c>
      <c r="G17" s="341">
        <v>314756.59999999998</v>
      </c>
      <c r="H17" s="342">
        <v>0.16599838007964166</v>
      </c>
      <c r="I17" s="341">
        <v>11038892.27529617</v>
      </c>
      <c r="J17" s="343">
        <v>19656128.799418692</v>
      </c>
    </row>
    <row r="18" spans="2:10">
      <c r="B18" s="334" t="s">
        <v>263</v>
      </c>
      <c r="C18" s="344"/>
      <c r="D18" s="336">
        <v>227050.6</v>
      </c>
      <c r="E18" s="337">
        <v>0.12357967433508135</v>
      </c>
      <c r="F18" s="336">
        <v>7044041.4370996375</v>
      </c>
      <c r="G18" s="336">
        <v>231691.6</v>
      </c>
      <c r="H18" s="337">
        <v>0.12219102086520284</v>
      </c>
      <c r="I18" s="336">
        <v>8125702.8875359884</v>
      </c>
      <c r="J18" s="338">
        <v>15169744.324635625</v>
      </c>
    </row>
    <row r="19" spans="2:10">
      <c r="B19" s="339" t="s">
        <v>237</v>
      </c>
      <c r="C19" s="340"/>
      <c r="D19" s="341">
        <v>22681.9</v>
      </c>
      <c r="E19" s="342">
        <v>1.2345361850181773E-2</v>
      </c>
      <c r="F19" s="341">
        <v>703685.62546036101</v>
      </c>
      <c r="G19" s="341">
        <v>23397.3</v>
      </c>
      <c r="H19" s="342">
        <v>1.2339420041509534E-2</v>
      </c>
      <c r="I19" s="341">
        <v>820571.43276038405</v>
      </c>
      <c r="J19" s="343">
        <v>1524257.0582207451</v>
      </c>
    </row>
    <row r="20" spans="2:10">
      <c r="B20" s="334" t="s">
        <v>264</v>
      </c>
      <c r="C20" s="335"/>
      <c r="D20" s="336">
        <v>486697.6</v>
      </c>
      <c r="E20" s="337">
        <v>0.26490099963473202</v>
      </c>
      <c r="F20" s="336">
        <v>15099356.979179725</v>
      </c>
      <c r="G20" s="336">
        <v>491237.6</v>
      </c>
      <c r="H20" s="337">
        <v>0.25907207611916944</v>
      </c>
      <c r="I20" s="336">
        <v>17228293.061924767</v>
      </c>
      <c r="J20" s="338">
        <v>32327650.041104492</v>
      </c>
    </row>
    <row r="21" spans="2:10">
      <c r="B21" s="339" t="s">
        <v>239</v>
      </c>
      <c r="C21" s="340"/>
      <c r="D21" s="341">
        <v>118.6</v>
      </c>
      <c r="E21" s="342">
        <v>6.4551907707535884E-5</v>
      </c>
      <c r="F21" s="341">
        <v>3679.4587393295456</v>
      </c>
      <c r="G21" s="341">
        <v>118.6</v>
      </c>
      <c r="H21" s="342">
        <v>6.254803831737126E-5</v>
      </c>
      <c r="I21" s="341">
        <v>4159.4445481051889</v>
      </c>
      <c r="J21" s="343">
        <v>7838.903287434734</v>
      </c>
    </row>
    <row r="22" spans="2:10">
      <c r="B22" s="334" t="s">
        <v>240</v>
      </c>
      <c r="C22" s="335"/>
      <c r="D22" s="336">
        <v>994.5</v>
      </c>
      <c r="E22" s="337">
        <v>5.4128897314624318E-4</v>
      </c>
      <c r="F22" s="336">
        <v>30853.471469335862</v>
      </c>
      <c r="G22" s="336">
        <v>1000.6</v>
      </c>
      <c r="H22" s="337">
        <v>5.2770292698449991E-4</v>
      </c>
      <c r="I22" s="336">
        <v>35092.244644469247</v>
      </c>
      <c r="J22" s="338">
        <v>65945.716113805101</v>
      </c>
    </row>
    <row r="23" spans="2:10">
      <c r="B23" s="339" t="s">
        <v>241</v>
      </c>
      <c r="C23" s="340"/>
      <c r="D23" s="341">
        <v>12710.9</v>
      </c>
      <c r="E23" s="342">
        <v>6.9183207730161705E-3</v>
      </c>
      <c r="F23" s="341">
        <v>394344.2840619217</v>
      </c>
      <c r="G23" s="341">
        <v>12742.5</v>
      </c>
      <c r="H23" s="342">
        <v>6.7202224136517991E-3</v>
      </c>
      <c r="I23" s="341">
        <v>446894.79050784465</v>
      </c>
      <c r="J23" s="343">
        <v>841239.07456976641</v>
      </c>
    </row>
    <row r="24" spans="2:10">
      <c r="B24" s="334" t="s">
        <v>242</v>
      </c>
      <c r="C24" s="335"/>
      <c r="D24" s="336">
        <v>12758.7</v>
      </c>
      <c r="E24" s="337">
        <v>6.9443374778089218E-3</v>
      </c>
      <c r="F24" s="336">
        <v>395827.23623510852</v>
      </c>
      <c r="G24" s="336">
        <v>12794.1</v>
      </c>
      <c r="H24" s="337">
        <v>6.7474355567983119E-3</v>
      </c>
      <c r="I24" s="336">
        <v>448704.46452708775</v>
      </c>
      <c r="J24" s="338">
        <v>844531.70076219621</v>
      </c>
    </row>
    <row r="25" spans="2:10">
      <c r="B25" s="339" t="s">
        <v>265</v>
      </c>
      <c r="C25" s="340"/>
      <c r="D25" s="341">
        <v>72197</v>
      </c>
      <c r="E25" s="342">
        <v>3.9295565605067188E-2</v>
      </c>
      <c r="F25" s="341">
        <v>2239847.2394888299</v>
      </c>
      <c r="G25" s="341">
        <v>73095.199999999997</v>
      </c>
      <c r="H25" s="342">
        <v>3.854942133571599E-2</v>
      </c>
      <c r="I25" s="341">
        <v>2563536.5188251133</v>
      </c>
      <c r="J25" s="343">
        <v>4803383.7583139427</v>
      </c>
    </row>
    <row r="26" spans="2:10">
      <c r="B26" s="334" t="s">
        <v>244</v>
      </c>
      <c r="C26" s="335"/>
      <c r="D26" s="336">
        <v>20975.4</v>
      </c>
      <c r="E26" s="337">
        <v>1.1416543717779497E-2</v>
      </c>
      <c r="F26" s="336">
        <v>650742.99191343132</v>
      </c>
      <c r="G26" s="336">
        <v>20742.3</v>
      </c>
      <c r="H26" s="337">
        <v>1.093920889705236E-2</v>
      </c>
      <c r="I26" s="336">
        <v>727457.39165398199</v>
      </c>
      <c r="J26" s="338">
        <v>1378200.3835674133</v>
      </c>
    </row>
    <row r="27" spans="2:10">
      <c r="B27" s="339" t="s">
        <v>266</v>
      </c>
      <c r="C27" s="340"/>
      <c r="D27" s="341">
        <v>15490.9</v>
      </c>
      <c r="E27" s="342">
        <v>8.4314261982012442E-3</v>
      </c>
      <c r="F27" s="341">
        <v>480591.2932974709</v>
      </c>
      <c r="G27" s="341">
        <v>15631</v>
      </c>
      <c r="H27" s="342">
        <v>8.2435783047118908E-3</v>
      </c>
      <c r="I27" s="341">
        <v>548197.95726334071</v>
      </c>
      <c r="J27" s="343">
        <v>1028789.2505608116</v>
      </c>
    </row>
    <row r="28" spans="2:10">
      <c r="B28" s="334" t="s">
        <v>267</v>
      </c>
      <c r="C28" s="335"/>
      <c r="D28" s="336">
        <v>143380.5</v>
      </c>
      <c r="E28" s="337">
        <v>7.8039500868974279E-2</v>
      </c>
      <c r="F28" s="336">
        <v>4448251.5495315343</v>
      </c>
      <c r="G28" s="336">
        <v>141522.1</v>
      </c>
      <c r="H28" s="337">
        <v>7.4636844296415247E-2</v>
      </c>
      <c r="I28" s="336">
        <v>4963350.1457116138</v>
      </c>
      <c r="J28" s="338">
        <v>9411601.6952431481</v>
      </c>
    </row>
    <row r="29" spans="2:10">
      <c r="B29" s="339" t="s">
        <v>269</v>
      </c>
      <c r="C29" s="340"/>
      <c r="D29" s="341">
        <v>68556.100000000006</v>
      </c>
      <c r="E29" s="342">
        <v>3.7313887352349084E-2</v>
      </c>
      <c r="F29" s="341">
        <v>2126891.5790838976</v>
      </c>
      <c r="G29" s="341">
        <v>71906.3</v>
      </c>
      <c r="H29" s="342">
        <v>3.7922411531706522E-2</v>
      </c>
      <c r="I29" s="341">
        <v>2521840.3668584838</v>
      </c>
      <c r="J29" s="343">
        <v>4648731.9459423814</v>
      </c>
    </row>
    <row r="30" spans="2:10" ht="13.5" thickBot="1">
      <c r="B30" s="345" t="s">
        <v>268</v>
      </c>
      <c r="C30" s="346"/>
      <c r="D30" s="347">
        <v>1837281.0999999999</v>
      </c>
      <c r="E30" s="348">
        <v>0.99999999999999989</v>
      </c>
      <c r="F30" s="349">
        <v>57000000</v>
      </c>
      <c r="G30" s="350">
        <v>1896142.6000000003</v>
      </c>
      <c r="H30" s="348">
        <v>0.99999999999999989</v>
      </c>
      <c r="I30" s="349">
        <v>66500000</v>
      </c>
      <c r="J30" s="351">
        <v>123500000</v>
      </c>
    </row>
    <row r="31" spans="2:10">
      <c r="B31" s="279" t="s">
        <v>27</v>
      </c>
    </row>
    <row r="32" spans="2:10">
      <c r="F32" s="5"/>
      <c r="G32" s="5"/>
      <c r="H32" s="5"/>
      <c r="I32" s="5"/>
      <c r="J32" s="5"/>
    </row>
    <row r="34" spans="10:10">
      <c r="J34" s="352"/>
    </row>
  </sheetData>
  <pageMargins left="0.2" right="0.2" top="0.5" bottom="0.5" header="0.2" footer="0.2"/>
  <pageSetup scale="8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sheetPr>
    <pageSetUpPr fitToPage="1"/>
  </sheetPr>
  <dimension ref="B1:E32"/>
  <sheetViews>
    <sheetView showGridLines="0" zoomScale="70" zoomScaleNormal="70" zoomScaleSheetLayoutView="75" workbookViewId="0">
      <selection sqref="A1:XFD1048576"/>
    </sheetView>
  </sheetViews>
  <sheetFormatPr defaultColWidth="9.140625" defaultRowHeight="15"/>
  <cols>
    <col min="1" max="1" width="9.140625" style="110" customWidth="1"/>
    <col min="2" max="2" width="25.28515625" style="110" customWidth="1"/>
    <col min="3" max="3" width="21.28515625" style="110" customWidth="1"/>
    <col min="4" max="4" width="27" style="110" customWidth="1"/>
    <col min="5" max="5" width="23.7109375" style="110" customWidth="1"/>
    <col min="6" max="6" width="12.85546875" style="110" bestFit="1" customWidth="1"/>
    <col min="7" max="7" width="15" style="110" customWidth="1"/>
    <col min="8" max="8" width="11.140625" style="110" customWidth="1"/>
    <col min="9" max="16384" width="9.140625" style="110"/>
  </cols>
  <sheetData>
    <row r="1" spans="2:5">
      <c r="B1" s="353" t="s">
        <v>270</v>
      </c>
    </row>
    <row r="3" spans="2:5" ht="47.25">
      <c r="B3" s="354"/>
      <c r="C3" s="355" t="s">
        <v>271</v>
      </c>
      <c r="D3" s="356" t="s">
        <v>272</v>
      </c>
      <c r="E3" s="357"/>
    </row>
    <row r="4" spans="2:5">
      <c r="B4" s="46" t="s">
        <v>222</v>
      </c>
      <c r="C4" s="358">
        <v>22240.17</v>
      </c>
      <c r="D4" s="359">
        <v>148267.79999999999</v>
      </c>
      <c r="E4" s="85"/>
    </row>
    <row r="5" spans="2:5">
      <c r="B5" s="46" t="s">
        <v>223</v>
      </c>
      <c r="C5" s="360">
        <v>13380.300000000001</v>
      </c>
      <c r="D5" s="361">
        <v>89202</v>
      </c>
      <c r="E5" s="85"/>
    </row>
    <row r="6" spans="2:5">
      <c r="B6" s="46" t="s">
        <v>224</v>
      </c>
      <c r="C6" s="360">
        <v>16336.439999999999</v>
      </c>
      <c r="D6" s="361">
        <v>108909.6</v>
      </c>
      <c r="E6" s="85"/>
    </row>
    <row r="7" spans="2:5">
      <c r="B7" s="46" t="s">
        <v>225</v>
      </c>
      <c r="C7" s="360">
        <v>110248.51</v>
      </c>
      <c r="D7" s="361">
        <v>692003.4</v>
      </c>
      <c r="E7" s="85"/>
    </row>
    <row r="8" spans="2:5">
      <c r="B8" s="46" t="s">
        <v>226</v>
      </c>
      <c r="C8" s="360">
        <v>72360.81</v>
      </c>
      <c r="D8" s="361">
        <v>482405.4</v>
      </c>
      <c r="E8" s="85"/>
    </row>
    <row r="9" spans="2:5">
      <c r="B9" s="46" t="s">
        <v>227</v>
      </c>
      <c r="C9" s="360">
        <v>5058.09</v>
      </c>
      <c r="D9" s="361">
        <v>33720.6</v>
      </c>
      <c r="E9" s="85"/>
    </row>
    <row r="10" spans="2:5">
      <c r="B10" s="46" t="s">
        <v>228</v>
      </c>
      <c r="C10" s="360">
        <v>87740.379000000015</v>
      </c>
      <c r="D10" s="361">
        <v>504664.2</v>
      </c>
      <c r="E10" s="85"/>
    </row>
    <row r="11" spans="2:5">
      <c r="B11" s="46" t="s">
        <v>229</v>
      </c>
      <c r="C11" s="360">
        <v>10996.830000000002</v>
      </c>
      <c r="D11" s="361">
        <v>73312.2</v>
      </c>
      <c r="E11" s="85"/>
    </row>
    <row r="12" spans="2:5">
      <c r="B12" s="46" t="s">
        <v>230</v>
      </c>
      <c r="C12" s="360">
        <v>11298.330000000002</v>
      </c>
      <c r="D12" s="361">
        <v>75322.2</v>
      </c>
      <c r="E12" s="85"/>
    </row>
    <row r="13" spans="2:5">
      <c r="B13" s="46" t="s">
        <v>231</v>
      </c>
      <c r="C13" s="360">
        <v>26221.410000000003</v>
      </c>
      <c r="D13" s="361">
        <v>174809.4</v>
      </c>
      <c r="E13" s="85"/>
    </row>
    <row r="14" spans="2:5">
      <c r="B14" s="46" t="s">
        <v>232</v>
      </c>
      <c r="C14" s="360">
        <v>59792.170000000006</v>
      </c>
      <c r="D14" s="361">
        <v>398347.8</v>
      </c>
      <c r="E14" s="85"/>
    </row>
    <row r="15" spans="2:5">
      <c r="B15" s="46" t="s">
        <v>233</v>
      </c>
      <c r="C15" s="360">
        <v>21086.610999999997</v>
      </c>
      <c r="D15" s="361">
        <v>137103</v>
      </c>
      <c r="E15" s="85"/>
    </row>
    <row r="16" spans="2:5">
      <c r="B16" s="46" t="s">
        <v>234</v>
      </c>
      <c r="C16" s="360">
        <v>39471.479999999996</v>
      </c>
      <c r="D16" s="361">
        <v>263143.2</v>
      </c>
      <c r="E16" s="85"/>
    </row>
    <row r="17" spans="2:5">
      <c r="B17" s="46" t="s">
        <v>262</v>
      </c>
      <c r="C17" s="360">
        <v>304969.77</v>
      </c>
      <c r="D17" s="361">
        <v>2033131.8</v>
      </c>
      <c r="E17" s="85"/>
    </row>
    <row r="18" spans="2:5">
      <c r="B18" s="46" t="s">
        <v>236</v>
      </c>
      <c r="C18" s="360">
        <v>228130.15</v>
      </c>
      <c r="D18" s="361">
        <v>1486161</v>
      </c>
      <c r="E18" s="85"/>
    </row>
    <row r="19" spans="2:5">
      <c r="B19" s="46" t="s">
        <v>237</v>
      </c>
      <c r="C19" s="360">
        <v>21179.52</v>
      </c>
      <c r="D19" s="361">
        <v>141196.79999999999</v>
      </c>
      <c r="E19" s="85"/>
    </row>
    <row r="20" spans="2:5">
      <c r="B20" s="46" t="s">
        <v>273</v>
      </c>
      <c r="C20" s="360">
        <v>547239.06999999995</v>
      </c>
      <c r="D20" s="361">
        <v>3342570.6</v>
      </c>
      <c r="E20" s="85"/>
    </row>
    <row r="21" spans="2:5">
      <c r="B21" s="46" t="s">
        <v>239</v>
      </c>
      <c r="C21" s="360">
        <v>629.88</v>
      </c>
      <c r="D21" s="361">
        <v>0</v>
      </c>
      <c r="E21" s="85"/>
    </row>
    <row r="22" spans="2:5">
      <c r="B22" s="46" t="s">
        <v>240</v>
      </c>
      <c r="C22" s="360">
        <v>1198.5</v>
      </c>
      <c r="D22" s="361">
        <v>0</v>
      </c>
      <c r="E22" s="85"/>
    </row>
    <row r="23" spans="2:5">
      <c r="B23" s="46" t="s">
        <v>241</v>
      </c>
      <c r="C23" s="360">
        <v>12128.67</v>
      </c>
      <c r="D23" s="361">
        <v>80857.8</v>
      </c>
      <c r="E23" s="85"/>
    </row>
    <row r="24" spans="2:5">
      <c r="B24" s="46" t="s">
        <v>242</v>
      </c>
      <c r="C24" s="360">
        <v>11514.716999999999</v>
      </c>
      <c r="D24" s="361">
        <v>74062.2</v>
      </c>
      <c r="E24" s="85"/>
    </row>
    <row r="25" spans="2:5">
      <c r="B25" s="46" t="s">
        <v>243</v>
      </c>
      <c r="C25" s="360">
        <v>70473.62000000001</v>
      </c>
      <c r="D25" s="361">
        <v>469330.8</v>
      </c>
      <c r="E25" s="85"/>
    </row>
    <row r="26" spans="2:5">
      <c r="B26" s="46" t="s">
        <v>244</v>
      </c>
      <c r="C26" s="360">
        <v>20966.939999999999</v>
      </c>
      <c r="D26" s="361">
        <v>139779.6</v>
      </c>
      <c r="E26" s="85"/>
    </row>
    <row r="27" spans="2:5">
      <c r="B27" s="46" t="s">
        <v>245</v>
      </c>
      <c r="C27" s="360">
        <v>16511.580000000002</v>
      </c>
      <c r="D27" s="361">
        <v>110077.2</v>
      </c>
      <c r="E27" s="85"/>
    </row>
    <row r="28" spans="2:5">
      <c r="B28" s="46" t="s">
        <v>246</v>
      </c>
      <c r="C28" s="360">
        <v>156873.78000000003</v>
      </c>
      <c r="D28" s="361">
        <v>1045825.2</v>
      </c>
      <c r="E28" s="85"/>
    </row>
    <row r="29" spans="2:5">
      <c r="B29" s="46" t="s">
        <v>247</v>
      </c>
      <c r="C29" s="362">
        <v>69720.423999999999</v>
      </c>
      <c r="D29" s="363">
        <v>391791</v>
      </c>
      <c r="E29" s="85"/>
    </row>
    <row r="30" spans="2:5" ht="15.75">
      <c r="B30" s="354" t="s">
        <v>22</v>
      </c>
      <c r="C30" s="364">
        <v>1957768.1510000001</v>
      </c>
      <c r="D30" s="364">
        <v>12495994.799999999</v>
      </c>
      <c r="E30" s="85"/>
    </row>
    <row r="31" spans="2:5">
      <c r="B31" s="14" t="s">
        <v>27</v>
      </c>
      <c r="E31" s="85"/>
    </row>
    <row r="32" spans="2:5">
      <c r="E32" s="85"/>
    </row>
  </sheetData>
  <printOptions horizontalCentered="1"/>
  <pageMargins left="0.2" right="0.2" top="0.5" bottom="0.5" header="0.2" footer="0.2"/>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sheetPr>
    <pageSetUpPr fitToPage="1"/>
  </sheetPr>
  <dimension ref="B3:K36"/>
  <sheetViews>
    <sheetView showGridLines="0" topLeftCell="A4" zoomScale="70" zoomScaleNormal="70" zoomScaleSheetLayoutView="70" workbookViewId="0">
      <selection activeCell="A4" sqref="A1:XFD1048576"/>
    </sheetView>
  </sheetViews>
  <sheetFormatPr defaultColWidth="9.140625" defaultRowHeight="15" outlineLevelCol="1"/>
  <cols>
    <col min="1" max="1" width="9.140625" style="14" customWidth="1"/>
    <col min="2" max="2" width="25.85546875" style="14" customWidth="1"/>
    <col min="3" max="3" width="16.7109375" style="14" customWidth="1"/>
    <col min="4" max="4" width="14" style="14" customWidth="1"/>
    <col min="5" max="5" width="14.7109375" style="14" hidden="1" customWidth="1" outlineLevel="1"/>
    <col min="6" max="6" width="18.140625" style="14" hidden="1" customWidth="1" outlineLevel="1"/>
    <col min="7" max="7" width="14" style="14" hidden="1" customWidth="1" outlineLevel="1"/>
    <col min="8" max="8" width="14" style="14" customWidth="1" collapsed="1"/>
    <col min="9" max="9" width="18.140625" style="14" bestFit="1" customWidth="1"/>
    <col min="10" max="10" width="9.140625" style="14"/>
    <col min="11" max="11" width="18.140625" style="14" customWidth="1"/>
    <col min="12" max="12" width="9.5703125" style="14" bestFit="1" customWidth="1"/>
    <col min="13" max="13" width="9.140625" style="14"/>
    <col min="14" max="16" width="14" style="14" bestFit="1" customWidth="1"/>
    <col min="17" max="16384" width="9.140625" style="14"/>
  </cols>
  <sheetData>
    <row r="3" spans="2:11">
      <c r="B3" s="365" t="s">
        <v>274</v>
      </c>
      <c r="C3" s="365">
        <v>2015</v>
      </c>
    </row>
    <row r="6" spans="2:11">
      <c r="B6" s="15" t="s">
        <v>280</v>
      </c>
    </row>
    <row r="8" spans="2:11" ht="15.75">
      <c r="B8" s="366"/>
      <c r="C8" s="367" t="s">
        <v>196</v>
      </c>
      <c r="D8" s="367" t="s">
        <v>204</v>
      </c>
      <c r="E8" s="367" t="s">
        <v>275</v>
      </c>
      <c r="F8" s="367" t="s">
        <v>276</v>
      </c>
      <c r="G8" s="367" t="s">
        <v>277</v>
      </c>
      <c r="H8" s="367" t="s">
        <v>278</v>
      </c>
      <c r="I8" s="290" t="s">
        <v>22</v>
      </c>
      <c r="K8" s="14" t="s">
        <v>279</v>
      </c>
    </row>
    <row r="9" spans="2:11">
      <c r="B9" s="368" t="s">
        <v>222</v>
      </c>
      <c r="C9" s="369">
        <v>18104.83876893283</v>
      </c>
      <c r="D9" s="370">
        <v>0</v>
      </c>
      <c r="E9" s="370">
        <v>0</v>
      </c>
      <c r="F9" s="370">
        <v>0</v>
      </c>
      <c r="G9" s="370">
        <v>0</v>
      </c>
      <c r="H9" s="370">
        <v>0</v>
      </c>
      <c r="I9" s="371">
        <v>18104.83876893283</v>
      </c>
      <c r="K9" s="82">
        <v>18104.83876893283</v>
      </c>
    </row>
    <row r="10" spans="2:11">
      <c r="B10" s="368" t="s">
        <v>223</v>
      </c>
      <c r="C10" s="71">
        <v>10234.060586428541</v>
      </c>
      <c r="D10" s="85">
        <v>0</v>
      </c>
      <c r="E10" s="85">
        <v>0</v>
      </c>
      <c r="F10" s="85">
        <v>0</v>
      </c>
      <c r="G10" s="85">
        <v>0</v>
      </c>
      <c r="H10" s="85">
        <v>0</v>
      </c>
      <c r="I10" s="372">
        <v>10234.060586428541</v>
      </c>
      <c r="K10" s="82">
        <v>10234.060586428541</v>
      </c>
    </row>
    <row r="11" spans="2:11">
      <c r="B11" s="368" t="s">
        <v>224</v>
      </c>
      <c r="C11" s="71">
        <v>10449.724065284348</v>
      </c>
      <c r="D11" s="85">
        <v>0</v>
      </c>
      <c r="E11" s="85">
        <v>0</v>
      </c>
      <c r="F11" s="85">
        <v>0</v>
      </c>
      <c r="G11" s="85">
        <v>0</v>
      </c>
      <c r="H11" s="85">
        <v>0</v>
      </c>
      <c r="I11" s="372">
        <v>10449.724065284348</v>
      </c>
      <c r="K11" s="82">
        <v>10449.724065284348</v>
      </c>
    </row>
    <row r="12" spans="2:11">
      <c r="B12" s="368" t="s">
        <v>225</v>
      </c>
      <c r="C12" s="71">
        <v>106628.3345548767</v>
      </c>
      <c r="D12" s="85">
        <v>0</v>
      </c>
      <c r="E12" s="85">
        <v>0</v>
      </c>
      <c r="F12" s="85">
        <v>0</v>
      </c>
      <c r="G12" s="85">
        <v>0</v>
      </c>
      <c r="H12" s="85">
        <v>0</v>
      </c>
      <c r="I12" s="372">
        <v>106628.3345548767</v>
      </c>
      <c r="K12" s="82">
        <v>106628.3345548767</v>
      </c>
    </row>
    <row r="13" spans="2:11">
      <c r="B13" s="368" t="s">
        <v>226</v>
      </c>
      <c r="C13" s="71">
        <v>60982.191056726166</v>
      </c>
      <c r="D13" s="85">
        <v>0</v>
      </c>
      <c r="E13" s="85">
        <v>0</v>
      </c>
      <c r="F13" s="85">
        <v>0</v>
      </c>
      <c r="G13" s="85">
        <v>0</v>
      </c>
      <c r="H13" s="85">
        <v>0</v>
      </c>
      <c r="I13" s="372">
        <v>60982.191056726166</v>
      </c>
      <c r="K13" s="82">
        <v>60982.191056726166</v>
      </c>
    </row>
    <row r="14" spans="2:11">
      <c r="B14" s="368" t="s">
        <v>227</v>
      </c>
      <c r="C14" s="71">
        <v>2435.9341370345101</v>
      </c>
      <c r="D14" s="85">
        <v>0</v>
      </c>
      <c r="E14" s="85">
        <v>0</v>
      </c>
      <c r="F14" s="85">
        <v>0</v>
      </c>
      <c r="G14" s="85">
        <v>0</v>
      </c>
      <c r="H14" s="85">
        <v>0</v>
      </c>
      <c r="I14" s="372">
        <v>2435.9341370345101</v>
      </c>
      <c r="K14" s="82">
        <v>2435.9341370345101</v>
      </c>
    </row>
    <row r="15" spans="2:11">
      <c r="B15" s="368" t="s">
        <v>228</v>
      </c>
      <c r="C15" s="71">
        <v>131228.76598508866</v>
      </c>
      <c r="D15" s="85">
        <v>0</v>
      </c>
      <c r="E15" s="85">
        <v>0</v>
      </c>
      <c r="F15" s="85">
        <v>0</v>
      </c>
      <c r="G15" s="85">
        <v>0</v>
      </c>
      <c r="H15" s="85">
        <v>0</v>
      </c>
      <c r="I15" s="372">
        <v>131228.76598508866</v>
      </c>
      <c r="K15" s="82">
        <v>131228.76598508866</v>
      </c>
    </row>
    <row r="16" spans="2:11">
      <c r="B16" s="368" t="s">
        <v>229</v>
      </c>
      <c r="C16" s="71">
        <v>7342.2012327094999</v>
      </c>
      <c r="D16" s="85">
        <v>0</v>
      </c>
      <c r="E16" s="85">
        <v>0</v>
      </c>
      <c r="F16" s="85">
        <v>0</v>
      </c>
      <c r="G16" s="85">
        <v>0</v>
      </c>
      <c r="H16" s="85">
        <v>0</v>
      </c>
      <c r="I16" s="372">
        <v>7342.2012327094999</v>
      </c>
      <c r="K16" s="82">
        <v>7342.2012327094999</v>
      </c>
    </row>
    <row r="17" spans="2:11">
      <c r="B17" s="368" t="s">
        <v>230</v>
      </c>
      <c r="C17" s="71">
        <v>6741.927299485782</v>
      </c>
      <c r="D17" s="85">
        <v>0</v>
      </c>
      <c r="E17" s="85">
        <v>0</v>
      </c>
      <c r="F17" s="85">
        <v>0</v>
      </c>
      <c r="G17" s="85">
        <v>0</v>
      </c>
      <c r="H17" s="85">
        <v>0</v>
      </c>
      <c r="I17" s="372">
        <v>6741.927299485782</v>
      </c>
      <c r="K17" s="82">
        <v>6741.927299485782</v>
      </c>
    </row>
    <row r="18" spans="2:11">
      <c r="B18" s="368" t="s">
        <v>231</v>
      </c>
      <c r="C18" s="71">
        <v>14964.198959658919</v>
      </c>
      <c r="D18" s="85">
        <v>0</v>
      </c>
      <c r="E18" s="85">
        <v>0</v>
      </c>
      <c r="F18" s="85">
        <v>0</v>
      </c>
      <c r="G18" s="85">
        <v>0</v>
      </c>
      <c r="H18" s="85">
        <v>0</v>
      </c>
      <c r="I18" s="372">
        <v>14964.198959658919</v>
      </c>
      <c r="K18" s="82">
        <v>14964.198959658919</v>
      </c>
    </row>
    <row r="19" spans="2:11">
      <c r="B19" s="368" t="s">
        <v>232</v>
      </c>
      <c r="C19" s="71">
        <v>81552.658217579941</v>
      </c>
      <c r="D19" s="85">
        <v>0</v>
      </c>
      <c r="E19" s="85">
        <v>0</v>
      </c>
      <c r="F19" s="85">
        <v>0</v>
      </c>
      <c r="G19" s="85">
        <v>0</v>
      </c>
      <c r="H19" s="85">
        <v>0</v>
      </c>
      <c r="I19" s="372">
        <v>81552.658217579941</v>
      </c>
      <c r="K19" s="82">
        <v>81552.658217579941</v>
      </c>
    </row>
    <row r="20" spans="2:11">
      <c r="B20" s="368" t="s">
        <v>233</v>
      </c>
      <c r="C20" s="71">
        <v>21083.559362100063</v>
      </c>
      <c r="D20" s="85">
        <v>0</v>
      </c>
      <c r="E20" s="85">
        <v>0</v>
      </c>
      <c r="F20" s="85">
        <v>0</v>
      </c>
      <c r="G20" s="85">
        <v>0</v>
      </c>
      <c r="H20" s="85">
        <v>0</v>
      </c>
      <c r="I20" s="372">
        <v>21083.559362100063</v>
      </c>
      <c r="K20" s="82">
        <v>21083.559362100063</v>
      </c>
    </row>
    <row r="21" spans="2:11">
      <c r="B21" s="368" t="s">
        <v>234</v>
      </c>
      <c r="C21" s="71">
        <v>28443.067554665515</v>
      </c>
      <c r="D21" s="85">
        <v>0</v>
      </c>
      <c r="E21" s="85">
        <v>0</v>
      </c>
      <c r="F21" s="85">
        <v>0</v>
      </c>
      <c r="G21" s="85">
        <v>0</v>
      </c>
      <c r="H21" s="85">
        <v>0</v>
      </c>
      <c r="I21" s="372">
        <v>28443.067554665515</v>
      </c>
      <c r="K21" s="82">
        <v>28443.067554665515</v>
      </c>
    </row>
    <row r="22" spans="2:11">
      <c r="B22" s="368" t="s">
        <v>262</v>
      </c>
      <c r="C22" s="71">
        <v>253560.40716915473</v>
      </c>
      <c r="D22" s="85">
        <v>0</v>
      </c>
      <c r="E22" s="85">
        <v>0</v>
      </c>
      <c r="F22" s="85">
        <v>0</v>
      </c>
      <c r="G22" s="85">
        <v>0</v>
      </c>
      <c r="H22" s="85">
        <v>0</v>
      </c>
      <c r="I22" s="372">
        <v>253560.40716915473</v>
      </c>
      <c r="K22" s="82">
        <v>253560.40716915473</v>
      </c>
    </row>
    <row r="23" spans="2:11">
      <c r="B23" s="368" t="s">
        <v>236</v>
      </c>
      <c r="C23" s="71">
        <v>190100.07135845514</v>
      </c>
      <c r="D23" s="85">
        <v>0</v>
      </c>
      <c r="E23" s="85">
        <v>0</v>
      </c>
      <c r="F23" s="85">
        <v>0</v>
      </c>
      <c r="G23" s="85">
        <v>0</v>
      </c>
      <c r="H23" s="85">
        <v>0</v>
      </c>
      <c r="I23" s="372">
        <v>190100.07135845514</v>
      </c>
      <c r="K23" s="82">
        <v>190100.07135845514</v>
      </c>
    </row>
    <row r="24" spans="2:11">
      <c r="B24" s="368" t="s">
        <v>237</v>
      </c>
      <c r="C24" s="71">
        <v>20808.253894175235</v>
      </c>
      <c r="D24" s="85">
        <v>0</v>
      </c>
      <c r="E24" s="85">
        <v>0</v>
      </c>
      <c r="F24" s="85">
        <v>0</v>
      </c>
      <c r="G24" s="85">
        <v>0</v>
      </c>
      <c r="H24" s="85">
        <v>0</v>
      </c>
      <c r="I24" s="372">
        <v>20808.253894175235</v>
      </c>
      <c r="K24" s="82">
        <v>20808.253894175235</v>
      </c>
    </row>
    <row r="25" spans="2:11">
      <c r="B25" s="368" t="s">
        <v>273</v>
      </c>
      <c r="C25" s="71">
        <v>301619.81180361065</v>
      </c>
      <c r="D25" s="85">
        <v>0</v>
      </c>
      <c r="E25" s="85">
        <v>0</v>
      </c>
      <c r="F25" s="85">
        <v>0</v>
      </c>
      <c r="G25" s="85">
        <v>0</v>
      </c>
      <c r="H25" s="85">
        <v>181153.09</v>
      </c>
      <c r="I25" s="372">
        <v>482772.90180361061</v>
      </c>
      <c r="K25" s="82">
        <v>301619.81180361065</v>
      </c>
    </row>
    <row r="26" spans="2:11">
      <c r="B26" s="368" t="s">
        <v>239</v>
      </c>
      <c r="C26" s="71">
        <v>37.584087474190007</v>
      </c>
      <c r="D26" s="85">
        <v>0</v>
      </c>
      <c r="E26" s="85">
        <v>0</v>
      </c>
      <c r="F26" s="85">
        <v>0</v>
      </c>
      <c r="G26" s="85">
        <v>0</v>
      </c>
      <c r="H26" s="85">
        <v>0</v>
      </c>
      <c r="I26" s="372">
        <v>37.584087474190007</v>
      </c>
      <c r="K26" s="82">
        <v>37.584087474190007</v>
      </c>
    </row>
    <row r="27" spans="2:11">
      <c r="B27" s="368" t="s">
        <v>240</v>
      </c>
      <c r="C27" s="71">
        <v>1002.97546971902</v>
      </c>
      <c r="D27" s="85">
        <v>0</v>
      </c>
      <c r="E27" s="85">
        <v>0</v>
      </c>
      <c r="F27" s="85">
        <v>0</v>
      </c>
      <c r="G27" s="85">
        <v>0</v>
      </c>
      <c r="H27" s="85">
        <v>0</v>
      </c>
      <c r="I27" s="372">
        <v>1002.97546971902</v>
      </c>
      <c r="K27" s="82">
        <v>1002.97546971902</v>
      </c>
    </row>
    <row r="28" spans="2:11">
      <c r="B28" s="368" t="s">
        <v>241</v>
      </c>
      <c r="C28" s="71">
        <v>8940.8944937418019</v>
      </c>
      <c r="D28" s="85">
        <v>0</v>
      </c>
      <c r="E28" s="85">
        <v>0</v>
      </c>
      <c r="F28" s="85">
        <v>0</v>
      </c>
      <c r="G28" s="85">
        <v>0</v>
      </c>
      <c r="H28" s="85">
        <v>0</v>
      </c>
      <c r="I28" s="372">
        <v>8940.8944937418019</v>
      </c>
      <c r="K28" s="82">
        <v>8940.8944937418019</v>
      </c>
    </row>
    <row r="29" spans="2:11">
      <c r="B29" s="368" t="s">
        <v>242</v>
      </c>
      <c r="C29" s="71">
        <v>3684.1762616974702</v>
      </c>
      <c r="D29" s="85">
        <v>0</v>
      </c>
      <c r="E29" s="85">
        <v>0</v>
      </c>
      <c r="F29" s="85">
        <v>0</v>
      </c>
      <c r="G29" s="85">
        <v>0</v>
      </c>
      <c r="H29" s="85">
        <v>0</v>
      </c>
      <c r="I29" s="372">
        <v>3684.1762616974702</v>
      </c>
      <c r="K29" s="82">
        <v>3684.1762616974702</v>
      </c>
    </row>
    <row r="30" spans="2:11">
      <c r="B30" s="368" t="s">
        <v>243</v>
      </c>
      <c r="C30" s="71">
        <v>60027.491341198416</v>
      </c>
      <c r="D30" s="85">
        <v>0</v>
      </c>
      <c r="E30" s="85">
        <v>0</v>
      </c>
      <c r="F30" s="85">
        <v>0</v>
      </c>
      <c r="G30" s="85">
        <v>0</v>
      </c>
      <c r="H30" s="85">
        <v>0</v>
      </c>
      <c r="I30" s="372">
        <v>60027.491341198416</v>
      </c>
      <c r="K30" s="82">
        <v>60027.491341198416</v>
      </c>
    </row>
    <row r="31" spans="2:11">
      <c r="B31" s="368" t="s">
        <v>244</v>
      </c>
      <c r="C31" s="71">
        <v>13629.019536155829</v>
      </c>
      <c r="D31" s="85">
        <v>0</v>
      </c>
      <c r="E31" s="85">
        <v>0</v>
      </c>
      <c r="F31" s="85">
        <v>0</v>
      </c>
      <c r="G31" s="85">
        <v>0</v>
      </c>
      <c r="H31" s="85">
        <v>0</v>
      </c>
      <c r="I31" s="372">
        <v>13629.019536155829</v>
      </c>
      <c r="K31" s="82">
        <v>13629.019536155829</v>
      </c>
    </row>
    <row r="32" spans="2:11">
      <c r="B32" s="368" t="s">
        <v>245</v>
      </c>
      <c r="C32" s="71">
        <v>25762.079972446732</v>
      </c>
      <c r="D32" s="85">
        <v>0</v>
      </c>
      <c r="E32" s="85">
        <v>0</v>
      </c>
      <c r="F32" s="85">
        <v>0</v>
      </c>
      <c r="G32" s="85">
        <v>0</v>
      </c>
      <c r="H32" s="85">
        <v>0</v>
      </c>
      <c r="I32" s="372">
        <v>25762.079972446732</v>
      </c>
      <c r="K32" s="82">
        <v>25762.079972446732</v>
      </c>
    </row>
    <row r="33" spans="2:11">
      <c r="B33" s="368" t="s">
        <v>246</v>
      </c>
      <c r="C33" s="71">
        <v>116036.49589298369</v>
      </c>
      <c r="D33" s="85">
        <v>0</v>
      </c>
      <c r="E33" s="85">
        <v>0</v>
      </c>
      <c r="F33" s="85">
        <v>0</v>
      </c>
      <c r="G33" s="85">
        <v>0</v>
      </c>
      <c r="H33" s="85">
        <v>0</v>
      </c>
      <c r="I33" s="372">
        <v>116036.49589298369</v>
      </c>
      <c r="K33" s="82">
        <v>116036.49589298369</v>
      </c>
    </row>
    <row r="34" spans="2:11">
      <c r="B34" s="368" t="s">
        <v>247</v>
      </c>
      <c r="C34" s="373">
        <v>73446.186938615836</v>
      </c>
      <c r="D34" s="86">
        <v>0</v>
      </c>
      <c r="E34" s="86">
        <v>0</v>
      </c>
      <c r="F34" s="86">
        <v>0</v>
      </c>
      <c r="G34" s="86">
        <v>0</v>
      </c>
      <c r="H34" s="86">
        <v>0</v>
      </c>
      <c r="I34" s="372">
        <v>73446.186938615836</v>
      </c>
      <c r="K34" s="82">
        <v>73446.186938615836</v>
      </c>
    </row>
    <row r="35" spans="2:11" ht="15.75">
      <c r="B35" s="374" t="s">
        <v>22</v>
      </c>
      <c r="C35" s="375">
        <v>1568846.91</v>
      </c>
      <c r="D35" s="375">
        <v>0</v>
      </c>
      <c r="E35" s="375">
        <v>0</v>
      </c>
      <c r="F35" s="375">
        <v>0</v>
      </c>
      <c r="G35" s="375">
        <v>0</v>
      </c>
      <c r="H35" s="375">
        <v>181153.09</v>
      </c>
      <c r="I35" s="376">
        <v>1750000</v>
      </c>
      <c r="K35" s="375">
        <v>1568846.91</v>
      </c>
    </row>
    <row r="36" spans="2:11">
      <c r="B36" s="14" t="s">
        <v>27</v>
      </c>
    </row>
  </sheetData>
  <pageMargins left="0.2" right="0.2" top="0.5" bottom="0.5" header="0.2" footer="0.2"/>
  <pageSetup orientation="portrait"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B9:F46"/>
  <sheetViews>
    <sheetView showGridLines="0" topLeftCell="A5" zoomScale="70" zoomScaleNormal="70" zoomScaleSheetLayoutView="55" workbookViewId="0">
      <selection activeCell="A5" sqref="A1:XFD1048576"/>
    </sheetView>
  </sheetViews>
  <sheetFormatPr defaultColWidth="9.140625" defaultRowHeight="15" outlineLevelRow="1"/>
  <cols>
    <col min="1" max="1" width="9.140625" style="14" customWidth="1"/>
    <col min="2" max="2" width="32.7109375" style="14" bestFit="1" customWidth="1"/>
    <col min="3" max="3" width="26" style="14" customWidth="1"/>
    <col min="4" max="5" width="19.140625" style="14" customWidth="1"/>
    <col min="6" max="6" width="19.7109375" style="14" customWidth="1"/>
    <col min="7" max="7" width="9.140625" style="14" customWidth="1"/>
    <col min="8" max="8" width="10.28515625" style="14" bestFit="1" customWidth="1"/>
    <col min="9" max="16384" width="9.140625" style="14"/>
  </cols>
  <sheetData>
    <row r="9" spans="2:6" ht="15.75">
      <c r="B9" s="102" t="s">
        <v>281</v>
      </c>
    </row>
    <row r="10" spans="2:6">
      <c r="B10" s="15" t="s">
        <v>282</v>
      </c>
    </row>
    <row r="12" spans="2:6" ht="30">
      <c r="B12" s="366"/>
      <c r="C12" s="377" t="s">
        <v>283</v>
      </c>
      <c r="D12" s="378" t="s">
        <v>284</v>
      </c>
      <c r="E12" s="379" t="s">
        <v>285</v>
      </c>
      <c r="F12" s="378" t="s">
        <v>286</v>
      </c>
    </row>
    <row r="13" spans="2:6">
      <c r="B13" s="368" t="s">
        <v>118</v>
      </c>
      <c r="C13" s="380">
        <v>254.15319942000002</v>
      </c>
      <c r="D13" s="380">
        <v>253.27925402467568</v>
      </c>
      <c r="E13" s="381">
        <v>0.87394539532434123</v>
      </c>
      <c r="F13" s="382">
        <v>3.4505210412503714E-3</v>
      </c>
    </row>
    <row r="14" spans="2:6">
      <c r="B14" s="368" t="s">
        <v>166</v>
      </c>
      <c r="C14" s="380">
        <v>460.25000000000006</v>
      </c>
      <c r="D14" s="380">
        <v>458.28976426375061</v>
      </c>
      <c r="E14" s="381">
        <v>1.9602357362494445</v>
      </c>
      <c r="F14" s="382">
        <v>4.2772845677637875E-3</v>
      </c>
    </row>
    <row r="15" spans="2:6" hidden="1" outlineLevel="1">
      <c r="B15" s="368">
        <v>0</v>
      </c>
      <c r="C15" s="380">
        <v>313.25000000000006</v>
      </c>
      <c r="D15" s="380">
        <v>311.41724576276926</v>
      </c>
      <c r="E15" s="381">
        <v>1.8327542372308017</v>
      </c>
      <c r="F15" s="382">
        <v>5.8852046961681533E-3</v>
      </c>
    </row>
    <row r="16" spans="2:6" hidden="1" outlineLevel="1">
      <c r="B16" s="368">
        <v>0</v>
      </c>
      <c r="C16" s="380">
        <v>147</v>
      </c>
      <c r="D16" s="380">
        <v>146.87251850098133</v>
      </c>
      <c r="E16" s="381">
        <v>0.12748149901867123</v>
      </c>
      <c r="F16" s="382">
        <v>8.6797380694346481E-4</v>
      </c>
    </row>
    <row r="17" spans="2:6" collapsed="1">
      <c r="B17" s="368" t="s">
        <v>167</v>
      </c>
      <c r="C17" s="380">
        <v>84</v>
      </c>
      <c r="D17" s="380">
        <v>81.867175523182496</v>
      </c>
      <c r="E17" s="381">
        <v>2.132824476817504</v>
      </c>
      <c r="F17" s="382">
        <v>2.6052254315449636E-2</v>
      </c>
    </row>
    <row r="18" spans="2:6">
      <c r="B18" s="368" t="s">
        <v>169</v>
      </c>
      <c r="C18" s="380">
        <v>217.00000000000003</v>
      </c>
      <c r="D18" s="380">
        <v>214.55186825674127</v>
      </c>
      <c r="E18" s="381">
        <v>2.4481317432587559</v>
      </c>
      <c r="F18" s="382">
        <v>1.1410442440562784E-2</v>
      </c>
    </row>
    <row r="19" spans="2:6">
      <c r="B19" s="368" t="s">
        <v>172</v>
      </c>
      <c r="C19" s="380">
        <v>314.00658256725779</v>
      </c>
      <c r="D19" s="380">
        <v>313.24089263719139</v>
      </c>
      <c r="E19" s="381">
        <v>0.76568993006640085</v>
      </c>
      <c r="F19" s="382">
        <v>2.444412425274419E-3</v>
      </c>
    </row>
    <row r="20" spans="2:6" hidden="1" outlineLevel="1">
      <c r="B20" s="368">
        <v>0</v>
      </c>
      <c r="C20" s="380">
        <v>197.50558961476796</v>
      </c>
      <c r="D20" s="380">
        <v>196.54163175675708</v>
      </c>
      <c r="E20" s="381">
        <v>0.96395785801087186</v>
      </c>
      <c r="F20" s="382">
        <v>4.9045988343267687E-3</v>
      </c>
    </row>
    <row r="21" spans="2:6" hidden="1" outlineLevel="1">
      <c r="B21" s="368">
        <v>0</v>
      </c>
      <c r="C21" s="380">
        <v>116.50099295248987</v>
      </c>
      <c r="D21" s="380">
        <v>116.69926088043431</v>
      </c>
      <c r="E21" s="381">
        <v>-0.19826792794444259</v>
      </c>
      <c r="F21" s="382">
        <v>-1.6989647273565895E-3</v>
      </c>
    </row>
    <row r="22" spans="2:6" collapsed="1">
      <c r="B22" s="368" t="s">
        <v>290</v>
      </c>
      <c r="C22" s="380">
        <v>156</v>
      </c>
      <c r="D22" s="380">
        <v>154.37439607248422</v>
      </c>
      <c r="E22" s="381">
        <v>1.6256039275157832</v>
      </c>
      <c r="F22" s="382">
        <v>1.05302690658139E-2</v>
      </c>
    </row>
    <row r="23" spans="2:6">
      <c r="B23" s="291" t="s">
        <v>170</v>
      </c>
      <c r="C23" s="383">
        <v>40.551099999999991</v>
      </c>
      <c r="D23" s="383">
        <v>39.849698125034038</v>
      </c>
      <c r="E23" s="384">
        <v>0.70140187496595274</v>
      </c>
      <c r="F23" s="385">
        <v>1.7601184148627817E-2</v>
      </c>
    </row>
    <row r="24" spans="2:6" ht="15.75">
      <c r="B24" s="386" t="s">
        <v>22</v>
      </c>
      <c r="C24" s="387">
        <v>1525.9608819872578</v>
      </c>
      <c r="D24" s="387">
        <v>1515.4530489030599</v>
      </c>
      <c r="E24" s="387">
        <v>10.507833084198239</v>
      </c>
      <c r="F24" s="388">
        <v>6.9337899262561726E-3</v>
      </c>
    </row>
    <row r="25" spans="2:6">
      <c r="B25" s="14" t="s">
        <v>27</v>
      </c>
      <c r="C25" s="389"/>
      <c r="D25" s="389"/>
      <c r="E25" s="389"/>
      <c r="F25" s="390"/>
    </row>
    <row r="26" spans="2:6">
      <c r="C26" s="389"/>
      <c r="D26" s="389"/>
      <c r="E26" s="389"/>
      <c r="F26" s="390"/>
    </row>
    <row r="27" spans="2:6">
      <c r="C27" s="389"/>
      <c r="D27" s="389"/>
      <c r="E27" s="389"/>
      <c r="F27" s="390"/>
    </row>
    <row r="28" spans="2:6">
      <c r="C28" s="389"/>
      <c r="D28" s="389"/>
      <c r="E28" s="389"/>
      <c r="F28" s="390"/>
    </row>
    <row r="29" spans="2:6">
      <c r="C29" s="389"/>
      <c r="D29" s="389"/>
      <c r="E29" s="389"/>
      <c r="F29" s="390"/>
    </row>
    <row r="30" spans="2:6" ht="15.75">
      <c r="B30" s="102" t="s">
        <v>287</v>
      </c>
      <c r="C30" s="389"/>
      <c r="D30" s="389"/>
      <c r="E30" s="389"/>
      <c r="F30" s="390"/>
    </row>
    <row r="31" spans="2:6">
      <c r="B31" s="15" t="s">
        <v>288</v>
      </c>
      <c r="C31" s="389"/>
      <c r="D31" s="389"/>
      <c r="E31" s="389"/>
      <c r="F31" s="390"/>
    </row>
    <row r="32" spans="2:6">
      <c r="C32" s="389"/>
      <c r="D32" s="389"/>
      <c r="E32" s="389"/>
      <c r="F32" s="390"/>
    </row>
    <row r="33" spans="2:6" ht="30">
      <c r="B33" s="366"/>
      <c r="C33" s="391" t="s">
        <v>289</v>
      </c>
      <c r="D33" s="392" t="s">
        <v>284</v>
      </c>
      <c r="E33" s="393" t="s">
        <v>285</v>
      </c>
      <c r="F33" s="394" t="s">
        <v>286</v>
      </c>
    </row>
    <row r="34" spans="2:6">
      <c r="B34" s="368" t="s">
        <v>118</v>
      </c>
      <c r="C34" s="380">
        <v>241.93073640955066</v>
      </c>
      <c r="D34" s="380">
        <v>253.27925402467568</v>
      </c>
      <c r="E34" s="381">
        <v>-11.348517615125019</v>
      </c>
      <c r="F34" s="382">
        <v>-4.4806344912952843E-2</v>
      </c>
    </row>
    <row r="35" spans="2:6">
      <c r="B35" s="368" t="s">
        <v>166</v>
      </c>
      <c r="C35" s="380">
        <v>440.812805816501</v>
      </c>
      <c r="D35" s="380">
        <v>458.28976426375061</v>
      </c>
      <c r="E35" s="381">
        <v>-17.476958447249615</v>
      </c>
      <c r="F35" s="382">
        <v>-3.8135170824350861E-2</v>
      </c>
    </row>
    <row r="36" spans="2:6" hidden="1" outlineLevel="1">
      <c r="B36" s="368">
        <v>0</v>
      </c>
      <c r="C36" s="380">
        <v>313.25000000000006</v>
      </c>
      <c r="D36" s="380">
        <v>311.41724576276926</v>
      </c>
      <c r="E36" s="381">
        <v>1.8327542372308017</v>
      </c>
      <c r="F36" s="382">
        <v>5.8852046961681533E-3</v>
      </c>
    </row>
    <row r="37" spans="2:6" hidden="1" outlineLevel="1">
      <c r="B37" s="368">
        <v>0</v>
      </c>
      <c r="C37" s="380">
        <v>127.56280581650093</v>
      </c>
      <c r="D37" s="380">
        <v>146.87251850098133</v>
      </c>
      <c r="E37" s="381">
        <v>-19.309712684480402</v>
      </c>
      <c r="F37" s="382">
        <v>-0.13147260550551113</v>
      </c>
    </row>
    <row r="38" spans="2:6" collapsed="1">
      <c r="B38" s="368" t="s">
        <v>167</v>
      </c>
      <c r="C38" s="380">
        <v>77.196982035775335</v>
      </c>
      <c r="D38" s="380">
        <v>81.867175523182496</v>
      </c>
      <c r="E38" s="381">
        <v>-4.6701934874071611</v>
      </c>
      <c r="F38" s="382">
        <v>-5.7045982807660107E-2</v>
      </c>
    </row>
    <row r="39" spans="2:6">
      <c r="B39" s="368" t="s">
        <v>169</v>
      </c>
      <c r="C39" s="380">
        <v>252.95880923947334</v>
      </c>
      <c r="D39" s="380">
        <v>214.55186825674127</v>
      </c>
      <c r="E39" s="381">
        <v>38.406940982732067</v>
      </c>
      <c r="F39" s="382">
        <v>0.17901005148448673</v>
      </c>
    </row>
    <row r="40" spans="2:6">
      <c r="B40" s="368" t="s">
        <v>172</v>
      </c>
      <c r="C40" s="380">
        <v>290.06229884441177</v>
      </c>
      <c r="D40" s="380">
        <v>313.24089263719139</v>
      </c>
      <c r="E40" s="381">
        <v>-23.178593792779623</v>
      </c>
      <c r="F40" s="382">
        <v>-7.3996066087150481E-2</v>
      </c>
    </row>
    <row r="41" spans="2:6" hidden="1" outlineLevel="1">
      <c r="B41" s="368">
        <v>0</v>
      </c>
      <c r="C41" s="380">
        <v>290.06229884441177</v>
      </c>
      <c r="D41" s="380">
        <v>196.54163175675708</v>
      </c>
      <c r="E41" s="381">
        <v>93.520667087654687</v>
      </c>
      <c r="F41" s="382">
        <v>0.47583133533457833</v>
      </c>
    </row>
    <row r="42" spans="2:6" hidden="1" outlineLevel="1">
      <c r="B42" s="368">
        <v>0</v>
      </c>
      <c r="C42" s="380">
        <v>0</v>
      </c>
      <c r="D42" s="380">
        <v>116.69926088043431</v>
      </c>
      <c r="E42" s="381">
        <v>-116.69926088043431</v>
      </c>
      <c r="F42" s="382">
        <v>-1</v>
      </c>
    </row>
    <row r="43" spans="2:6" collapsed="1">
      <c r="B43" s="368" t="s">
        <v>290</v>
      </c>
      <c r="C43" s="380">
        <v>161</v>
      </c>
      <c r="D43" s="380">
        <v>154.37439607248422</v>
      </c>
      <c r="E43" s="381">
        <v>6.6256039275157832</v>
      </c>
      <c r="F43" s="382">
        <v>4.2919059741000243E-2</v>
      </c>
    </row>
    <row r="44" spans="2:6">
      <c r="B44" s="291" t="s">
        <v>170</v>
      </c>
      <c r="C44" s="383">
        <v>35.907769999999999</v>
      </c>
      <c r="D44" s="383">
        <v>39.849698125034038</v>
      </c>
      <c r="E44" s="384">
        <v>-3.941928125034039</v>
      </c>
      <c r="F44" s="385">
        <v>-9.8919899284197449E-2</v>
      </c>
    </row>
    <row r="45" spans="2:6" ht="15.75">
      <c r="B45" s="386" t="s">
        <v>22</v>
      </c>
      <c r="C45" s="387">
        <v>1499.8694023457122</v>
      </c>
      <c r="D45" s="387">
        <v>1515.4530489030599</v>
      </c>
      <c r="E45" s="387">
        <v>-15.583646557347592</v>
      </c>
      <c r="F45" s="388">
        <v>-1.0283160252722842E-2</v>
      </c>
    </row>
    <row r="46" spans="2:6">
      <c r="B46" s="14" t="s">
        <v>27</v>
      </c>
    </row>
  </sheetData>
  <pageMargins left="0.75" right="0.75" top="1" bottom="1" header="0.5" footer="0.5"/>
  <pageSetup scale="78" orientation="portrait" r:id="rId1"/>
  <headerFooter alignWithMargins="0"/>
</worksheet>
</file>

<file path=xl/worksheets/sheet18.xml><?xml version="1.0" encoding="utf-8"?>
<worksheet xmlns="http://schemas.openxmlformats.org/spreadsheetml/2006/main" xmlns:r="http://schemas.openxmlformats.org/officeDocument/2006/relationships">
  <dimension ref="C2:AC77"/>
  <sheetViews>
    <sheetView showGridLines="0" zoomScale="80" zoomScaleNormal="80" zoomScaleSheetLayoutView="85" workbookViewId="0">
      <selection sqref="A1:XFD1048576"/>
    </sheetView>
  </sheetViews>
  <sheetFormatPr defaultRowHeight="12.75"/>
  <cols>
    <col min="1" max="2" width="3.140625" style="1" customWidth="1"/>
    <col min="3" max="3" width="45.85546875" style="1" customWidth="1"/>
    <col min="4" max="5" width="13.5703125" style="1" customWidth="1"/>
    <col min="6" max="6" width="12.140625" style="1" customWidth="1"/>
    <col min="7" max="7" width="8.85546875" style="1" bestFit="1" customWidth="1"/>
    <col min="8" max="9" width="9.7109375" style="1" customWidth="1"/>
    <col min="10" max="13" width="10.28515625" style="1" customWidth="1"/>
    <col min="14" max="14" width="27.7109375" style="1" customWidth="1"/>
    <col min="15" max="18" width="11.7109375" style="1" bestFit="1" customWidth="1"/>
    <col min="19" max="19" width="9.7109375" style="1" bestFit="1" customWidth="1"/>
    <col min="20" max="21" width="9.42578125" style="1" bestFit="1" customWidth="1"/>
    <col min="22" max="22" width="11" style="1" customWidth="1"/>
    <col min="23" max="23" width="13.85546875" style="1" bestFit="1" customWidth="1"/>
    <col min="24" max="24" width="9.140625" style="1"/>
    <col min="25" max="26" width="16" style="1" bestFit="1" customWidth="1"/>
    <col min="27" max="16384" width="9.140625" style="1"/>
  </cols>
  <sheetData>
    <row r="2" spans="3:29">
      <c r="D2" s="1">
        <f>[3]Control!C3</f>
        <v>2013</v>
      </c>
      <c r="E2" s="1">
        <f>[3]Control!D3</f>
        <v>2014</v>
      </c>
      <c r="F2" s="1">
        <f>[3]Control!E3</f>
        <v>2015</v>
      </c>
    </row>
    <row r="3" spans="3:29">
      <c r="C3" s="13" t="str">
        <f>[3]Control!E4&amp;" Revenue Requirement"</f>
        <v>2014/15 Revenue Requirement</v>
      </c>
      <c r="D3" s="162"/>
      <c r="E3" s="162"/>
      <c r="F3" s="162"/>
      <c r="G3" s="162"/>
      <c r="H3" s="162"/>
      <c r="I3" s="162"/>
    </row>
    <row r="4" spans="3:29">
      <c r="C4" s="395"/>
      <c r="D4" s="396"/>
      <c r="E4" s="396" t="s">
        <v>291</v>
      </c>
      <c r="F4" s="397"/>
      <c r="G4" s="396"/>
      <c r="H4" s="478" t="str">
        <f>[3]Control!E4&amp;" Change from:"</f>
        <v>2014/15 Change from:</v>
      </c>
      <c r="I4" s="479"/>
      <c r="N4" s="398" t="s">
        <v>292</v>
      </c>
      <c r="Y4" s="398" t="s">
        <v>293</v>
      </c>
      <c r="Z4" s="398" t="s">
        <v>293</v>
      </c>
    </row>
    <row r="5" spans="3:29" s="403" customFormat="1" ht="25.5">
      <c r="C5" s="399"/>
      <c r="D5" s="400" t="str">
        <f>[3]Control!C4&amp;" Actuals"</f>
        <v>2012/13 Actuals</v>
      </c>
      <c r="E5" s="401" t="str">
        <f>[3]Control!D4&amp;" Projected"</f>
        <v>2013/14 Projected</v>
      </c>
      <c r="F5" s="402" t="str">
        <f>[3]Control!E4&amp;" Test Year"</f>
        <v>2014/15 Test Year</v>
      </c>
      <c r="G5" s="401"/>
      <c r="H5" s="400" t="str">
        <f>[3]Control!C4</f>
        <v>2012/13</v>
      </c>
      <c r="I5" s="402" t="str">
        <f>[3]Control!D4</f>
        <v>2013/14</v>
      </c>
      <c r="N5" s="1"/>
      <c r="O5" s="1">
        <f>[2]Reserves_ModA!O4</f>
        <v>2009</v>
      </c>
      <c r="P5" s="1">
        <f>[2]Reserves_ModA!P4</f>
        <v>2010</v>
      </c>
      <c r="Q5" s="1">
        <f>[2]Reserves_ModA!Q4</f>
        <v>2011</v>
      </c>
      <c r="R5" s="1">
        <f>[2]Reserves_ModA!R4</f>
        <v>2012</v>
      </c>
      <c r="S5" s="1">
        <f>[2]Reserves_ModA!S4</f>
        <v>2013</v>
      </c>
      <c r="T5" s="1">
        <f>[2]Reserves_ModA!T4</f>
        <v>2014</v>
      </c>
      <c r="U5" s="1">
        <f>[2]Reserves_ModA!U4</f>
        <v>2015</v>
      </c>
      <c r="V5" s="1">
        <f>[2]Reserves_ModA!V4</f>
        <v>2016</v>
      </c>
      <c r="W5" s="1">
        <f>[2]Reserves_ModA!W4</f>
        <v>2017</v>
      </c>
      <c r="X5" s="1"/>
      <c r="Y5" s="1">
        <f>[4]Reserves!Y4</f>
        <v>2009</v>
      </c>
      <c r="Z5" s="1">
        <f>[4]Reserves!Z4</f>
        <v>2010</v>
      </c>
    </row>
    <row r="6" spans="3:29">
      <c r="C6" s="395" t="s">
        <v>294</v>
      </c>
      <c r="D6" s="404" t="e">
        <f t="shared" ref="D6:F15" ca="1" si="0">OFFSET($O6,0,D$2-2008)</f>
        <v>#REF!</v>
      </c>
      <c r="E6" s="405">
        <f t="shared" ca="1" si="0"/>
        <v>570.64275771000007</v>
      </c>
      <c r="F6" s="406">
        <f t="shared" ca="1" si="0"/>
        <v>396.10337664477044</v>
      </c>
      <c r="G6" s="396"/>
      <c r="H6" s="407" t="e">
        <f ca="1">F6-D6</f>
        <v>#REF!</v>
      </c>
      <c r="I6" s="408">
        <f ca="1">F6-E6</f>
        <v>-174.53938106522963</v>
      </c>
      <c r="N6" s="395" t="s">
        <v>294</v>
      </c>
      <c r="O6" s="404" t="e">
        <f>[2]Reserves_ModA!N29-O7</f>
        <v>#REF!</v>
      </c>
      <c r="P6" s="404" t="e">
        <f>[2]Reserves_ModA!O29-P7</f>
        <v>#REF!</v>
      </c>
      <c r="Q6" s="404" t="e">
        <f>[2]Reserves_ModA!P29-Q7</f>
        <v>#REF!</v>
      </c>
      <c r="R6" s="404" t="e">
        <f>[2]Reserves_ModA!Q29-R7</f>
        <v>#REF!</v>
      </c>
      <c r="S6" s="404" t="e">
        <f>[2]Reserves_ModA!R29-S7</f>
        <v>#REF!</v>
      </c>
      <c r="T6" s="404" t="e">
        <f>[2]Reserves_ModA!S29-T7</f>
        <v>#REF!</v>
      </c>
      <c r="U6" s="404">
        <f>[2]Reserves_ModA!T29-U7</f>
        <v>570.64275771000007</v>
      </c>
      <c r="V6" s="404">
        <f>[2]Reserves_ModA!U29-V7</f>
        <v>396.10337664477044</v>
      </c>
      <c r="W6" s="404">
        <f>[2]Reserves_ModA!V29-W7</f>
        <v>406.56878259480823</v>
      </c>
      <c r="Y6" s="404">
        <f>[4]Reserves!Y26
+[4]Reserves!Y28
+[4]Reserves!Y29</f>
        <v>381.93312806999995</v>
      </c>
      <c r="Z6" s="404">
        <f>[4]Reserves!Z26
+[4]Reserves!Z28
+[4]Reserves!Z29</f>
        <v>363.75014306999992</v>
      </c>
    </row>
    <row r="7" spans="3:29">
      <c r="C7" s="409" t="s">
        <v>295</v>
      </c>
      <c r="D7" s="410" t="e">
        <f ca="1">OFFSET($O7,0,D$2-2008)</f>
        <v>#REF!</v>
      </c>
      <c r="E7" s="3">
        <f t="shared" ca="1" si="0"/>
        <v>26.409500000000001</v>
      </c>
      <c r="F7" s="411">
        <f t="shared" ca="1" si="0"/>
        <v>26.5657</v>
      </c>
      <c r="H7" s="410" t="e">
        <f ca="1">F7-D7</f>
        <v>#REF!</v>
      </c>
      <c r="I7" s="411">
        <f ca="1">F7-E7</f>
        <v>0.15619999999999834</v>
      </c>
      <c r="N7" s="409" t="s">
        <v>295</v>
      </c>
      <c r="O7" s="410" t="e">
        <f>[2]Reserves_ModA!N25</f>
        <v>#REF!</v>
      </c>
      <c r="P7" s="410" t="e">
        <f>[2]Reserves_ModA!O25</f>
        <v>#REF!</v>
      </c>
      <c r="Q7" s="410" t="e">
        <f>[2]Reserves_ModA!P25</f>
        <v>#REF!</v>
      </c>
      <c r="R7" s="410" t="e">
        <f>[2]Reserves_ModA!Q25</f>
        <v>#REF!</v>
      </c>
      <c r="S7" s="410" t="e">
        <f>[2]Reserves_ModA!R25</f>
        <v>#REF!</v>
      </c>
      <c r="T7" s="410" t="e">
        <f>[2]Reserves_ModA!S25</f>
        <v>#REF!</v>
      </c>
      <c r="U7" s="410">
        <f>[2]Reserves_ModA!T25</f>
        <v>26.409500000000001</v>
      </c>
      <c r="V7" s="410">
        <f>[2]Reserves_ModA!U25</f>
        <v>26.5657</v>
      </c>
      <c r="W7" s="410">
        <f>[2]Reserves_ModA!V25</f>
        <v>27.644213000000001</v>
      </c>
      <c r="Y7" s="410">
        <f>[4]Reserves!Y27</f>
        <v>15.824</v>
      </c>
      <c r="Z7" s="410">
        <f>[4]Reserves!Z27</f>
        <v>13.217079999999999</v>
      </c>
    </row>
    <row r="8" spans="3:29">
      <c r="C8" s="409" t="s">
        <v>296</v>
      </c>
      <c r="D8" s="410" t="e">
        <f t="shared" ca="1" si="0"/>
        <v>#REF!</v>
      </c>
      <c r="E8" s="3">
        <f t="shared" ca="1" si="0"/>
        <v>353.17003900000009</v>
      </c>
      <c r="F8" s="411">
        <f t="shared" ca="1" si="0"/>
        <v>328.43346954936231</v>
      </c>
      <c r="H8" s="410" t="e">
        <f ca="1">F8-D8</f>
        <v>#REF!</v>
      </c>
      <c r="I8" s="411">
        <f ca="1">F8-E8</f>
        <v>-24.736569450637774</v>
      </c>
      <c r="N8" s="409" t="s">
        <v>296</v>
      </c>
      <c r="O8" s="410" t="e">
        <f>[2]Reserves_ModA!N23-O9</f>
        <v>#REF!</v>
      </c>
      <c r="P8" s="410" t="e">
        <f>[2]Reserves_ModA!O23-P9</f>
        <v>#REF!</v>
      </c>
      <c r="Q8" s="410" t="e">
        <f>[2]Reserves_ModA!P23-Q9</f>
        <v>#REF!</v>
      </c>
      <c r="R8" s="410" t="e">
        <f>[2]Reserves_ModA!Q23-R9</f>
        <v>#REF!</v>
      </c>
      <c r="S8" s="410" t="e">
        <f>[2]Reserves_ModA!R23-S9</f>
        <v>#REF!</v>
      </c>
      <c r="T8" s="410" t="e">
        <f>[2]Reserves_ModA!S23-T9</f>
        <v>#REF!</v>
      </c>
      <c r="U8" s="410">
        <f>[2]Reserves_ModA!T23-U9</f>
        <v>353.17003900000009</v>
      </c>
      <c r="V8" s="410">
        <f>[2]Reserves_ModA!U23-V9</f>
        <v>328.43346954936231</v>
      </c>
      <c r="W8" s="410">
        <f>[2]Reserves_ModA!V23-W9</f>
        <v>328.03537309200044</v>
      </c>
      <c r="Y8" s="410">
        <f>[4]Reserves!Y25-[4]Reserves!Y22</f>
        <v>193.68687804999993</v>
      </c>
      <c r="Z8" s="410">
        <f>[4]Reserves!Z25-[4]Reserves!Z22</f>
        <v>208.97995638999987</v>
      </c>
    </row>
    <row r="9" spans="3:29">
      <c r="C9" s="409" t="s">
        <v>297</v>
      </c>
      <c r="D9" s="410" t="e">
        <f t="shared" ca="1" si="0"/>
        <v>#REF!</v>
      </c>
      <c r="E9" s="3">
        <f t="shared" ca="1" si="0"/>
        <v>129.13914199999999</v>
      </c>
      <c r="F9" s="411">
        <f t="shared" ca="1" si="0"/>
        <v>162.86971047755736</v>
      </c>
      <c r="H9" s="410" t="e">
        <f t="shared" ref="H9:H18" ca="1" si="1">F9-D9</f>
        <v>#REF!</v>
      </c>
      <c r="I9" s="411">
        <f t="shared" ref="I9:I18" ca="1" si="2">F9-E9</f>
        <v>33.73056847755737</v>
      </c>
      <c r="N9" s="409" t="s">
        <v>297</v>
      </c>
      <c r="O9" s="410" t="e">
        <f>[2]Reserves_ModA!N20</f>
        <v>#REF!</v>
      </c>
      <c r="P9" s="410" t="e">
        <f>[2]Reserves_ModA!O20</f>
        <v>#REF!</v>
      </c>
      <c r="Q9" s="410" t="e">
        <f>[2]Reserves_ModA!P20</f>
        <v>#REF!</v>
      </c>
      <c r="R9" s="410" t="e">
        <f>[2]Reserves_ModA!Q20</f>
        <v>#REF!</v>
      </c>
      <c r="S9" s="410" t="e">
        <f>[2]Reserves_ModA!R20</f>
        <v>#REF!</v>
      </c>
      <c r="T9" s="410" t="e">
        <f>[2]Reserves_ModA!S20</f>
        <v>#REF!</v>
      </c>
      <c r="U9" s="410">
        <f>[2]Reserves_ModA!T20</f>
        <v>129.13914199999999</v>
      </c>
      <c r="V9" s="410">
        <f>[2]Reserves_ModA!U20</f>
        <v>162.86971047755736</v>
      </c>
      <c r="W9" s="410">
        <f>[2]Reserves_ModA!V20</f>
        <v>181.65256144509635</v>
      </c>
      <c r="Y9" s="410">
        <f>[4]Reserves!Y22</f>
        <v>97.793552000000005</v>
      </c>
      <c r="Z9" s="410">
        <f>[4]Reserves!Z22</f>
        <v>84.792414000000008</v>
      </c>
    </row>
    <row r="10" spans="3:29">
      <c r="C10" s="409" t="s">
        <v>153</v>
      </c>
      <c r="D10" s="410" t="e">
        <f t="shared" ca="1" si="0"/>
        <v>#REF!</v>
      </c>
      <c r="E10" s="3">
        <f t="shared" ca="1" si="0"/>
        <v>24.054957986375602</v>
      </c>
      <c r="F10" s="411">
        <f t="shared" ca="1" si="0"/>
        <v>26.800113002058779</v>
      </c>
      <c r="H10" s="410" t="e">
        <f t="shared" ca="1" si="1"/>
        <v>#REF!</v>
      </c>
      <c r="I10" s="411">
        <f t="shared" ca="1" si="2"/>
        <v>2.7451550156831779</v>
      </c>
      <c r="N10" s="409" t="s">
        <v>153</v>
      </c>
      <c r="O10" s="410" t="e">
        <f>[2]Reserves_ModA!N37</f>
        <v>#REF!</v>
      </c>
      <c r="P10" s="410" t="e">
        <f>[2]Reserves_ModA!O37</f>
        <v>#REF!</v>
      </c>
      <c r="Q10" s="410" t="e">
        <f>[2]Reserves_ModA!P37</f>
        <v>#REF!</v>
      </c>
      <c r="R10" s="410" t="e">
        <f>[2]Reserves_ModA!Q37</f>
        <v>#REF!</v>
      </c>
      <c r="S10" s="410" t="e">
        <f>[2]Reserves_ModA!R37</f>
        <v>#REF!</v>
      </c>
      <c r="T10" s="410" t="e">
        <f>[2]Reserves_ModA!S37</f>
        <v>#REF!</v>
      </c>
      <c r="U10" s="410">
        <f>[2]Reserves_ModA!T37</f>
        <v>24.054957986375602</v>
      </c>
      <c r="V10" s="410">
        <f>[2]Reserves_ModA!U37</f>
        <v>26.800113002058779</v>
      </c>
      <c r="W10" s="410">
        <f>[2]Reserves_ModA!V37</f>
        <v>35.630044350754751</v>
      </c>
      <c r="Y10" s="410">
        <f>[4]Reserves!Y32</f>
        <v>36.17</v>
      </c>
      <c r="Z10" s="410">
        <f>[4]Reserves!Z32</f>
        <v>22.285900000000002</v>
      </c>
    </row>
    <row r="11" spans="3:29">
      <c r="C11" s="409" t="s">
        <v>298</v>
      </c>
      <c r="D11" s="410" t="e">
        <f t="shared" ca="1" si="0"/>
        <v>#REF!</v>
      </c>
      <c r="E11" s="3">
        <f t="shared" ca="1" si="0"/>
        <v>36.463714810000013</v>
      </c>
      <c r="F11" s="411">
        <f t="shared" ca="1" si="0"/>
        <v>69.269619860991256</v>
      </c>
      <c r="H11" s="410" t="e">
        <f t="shared" ca="1" si="1"/>
        <v>#REF!</v>
      </c>
      <c r="I11" s="411">
        <f t="shared" ca="1" si="2"/>
        <v>32.805905050991242</v>
      </c>
      <c r="N11" s="409" t="s">
        <v>54</v>
      </c>
      <c r="O11" s="410" t="e">
        <f>[2]Reserves_ModA!N36</f>
        <v>#REF!</v>
      </c>
      <c r="P11" s="410" t="e">
        <f>[2]Reserves_ModA!O36</f>
        <v>#REF!</v>
      </c>
      <c r="Q11" s="410" t="e">
        <f>[2]Reserves_ModA!P36</f>
        <v>#REF!</v>
      </c>
      <c r="R11" s="410" t="e">
        <f>[2]Reserves_ModA!Q36</f>
        <v>#REF!</v>
      </c>
      <c r="S11" s="410" t="e">
        <f>[2]Reserves_ModA!R36</f>
        <v>#REF!</v>
      </c>
      <c r="T11" s="410" t="e">
        <f>[2]Reserves_ModA!S36</f>
        <v>#REF!</v>
      </c>
      <c r="U11" s="410">
        <f>[2]Reserves_ModA!T36</f>
        <v>36.463714810000013</v>
      </c>
      <c r="V11" s="410">
        <f>[2]Reserves_ModA!U36</f>
        <v>69.269619860991256</v>
      </c>
      <c r="W11" s="410">
        <f>[2]Reserves_ModA!V36</f>
        <v>64.58710591979299</v>
      </c>
      <c r="Y11" s="410">
        <f>[4]Reserves!Y30</f>
        <v>76.29443929</v>
      </c>
      <c r="Z11" s="410">
        <f>[4]Reserves!Z30</f>
        <v>109.83673401999999</v>
      </c>
    </row>
    <row r="12" spans="3:29">
      <c r="C12" s="409" t="s">
        <v>55</v>
      </c>
      <c r="D12" s="410" t="e">
        <f t="shared" ca="1" si="0"/>
        <v>#REF!</v>
      </c>
      <c r="E12" s="3">
        <f t="shared" ca="1" si="0"/>
        <v>52.432072059999996</v>
      </c>
      <c r="F12" s="411">
        <f t="shared" ca="1" si="0"/>
        <v>62.160117654461438</v>
      </c>
      <c r="H12" s="410" t="e">
        <f t="shared" ca="1" si="1"/>
        <v>#REF!</v>
      </c>
      <c r="I12" s="411">
        <f t="shared" ca="1" si="2"/>
        <v>9.7280455944614417</v>
      </c>
      <c r="N12" s="409" t="s">
        <v>55</v>
      </c>
      <c r="O12" s="410" t="e">
        <f>[2]Reserves_ModA!N38+[2]Reserves_ModA!N39+[2]Reserves_ModA!N40</f>
        <v>#REF!</v>
      </c>
      <c r="P12" s="410" t="e">
        <f>[2]Reserves_ModA!O38+[2]Reserves_ModA!O39+[2]Reserves_ModA!O40</f>
        <v>#REF!</v>
      </c>
      <c r="Q12" s="410" t="e">
        <f>[2]Reserves_ModA!P38+[2]Reserves_ModA!P39+[2]Reserves_ModA!P40</f>
        <v>#REF!</v>
      </c>
      <c r="R12" s="410" t="e">
        <f>[2]Reserves_ModA!Q38+[2]Reserves_ModA!Q39+[2]Reserves_ModA!Q40</f>
        <v>#REF!</v>
      </c>
      <c r="S12" s="410" t="e">
        <f>[2]Reserves_ModA!R38+[2]Reserves_ModA!R39+[2]Reserves_ModA!R40</f>
        <v>#REF!</v>
      </c>
      <c r="T12" s="410" t="e">
        <f>[2]Reserves_ModA!S38+[2]Reserves_ModA!S39+[2]Reserves_ModA!S40</f>
        <v>#REF!</v>
      </c>
      <c r="U12" s="410">
        <f>[2]Reserves_ModA!T38+[2]Reserves_ModA!T39+[2]Reserves_ModA!T40</f>
        <v>52.432072059999996</v>
      </c>
      <c r="V12" s="410">
        <f>[2]Reserves_ModA!U38+[2]Reserves_ModA!U39+[2]Reserves_ModA!U40</f>
        <v>62.160117654461438</v>
      </c>
      <c r="W12" s="410">
        <f>[2]Reserves_ModA!V38+[2]Reserves_ModA!V39+[2]Reserves_ModA!V40</f>
        <v>61.654767594064495</v>
      </c>
      <c r="Y12" s="410">
        <f>[4]Reserves!Y33+[4]Reserves!Y34</f>
        <v>318.34238391999997</v>
      </c>
      <c r="Z12" s="410">
        <f>[4]Reserves!Z33+[4]Reserves!Z34</f>
        <v>331.05495080000003</v>
      </c>
    </row>
    <row r="13" spans="3:29">
      <c r="C13" s="409" t="s">
        <v>299</v>
      </c>
      <c r="D13" s="410" t="e">
        <f t="shared" ca="1" si="0"/>
        <v>#REF!</v>
      </c>
      <c r="E13" s="3">
        <f t="shared" ca="1" si="0"/>
        <v>369.54823536999993</v>
      </c>
      <c r="F13" s="412">
        <f t="shared" ca="1" si="0"/>
        <v>325.93882481145152</v>
      </c>
      <c r="H13" s="410" t="e">
        <f t="shared" ca="1" si="1"/>
        <v>#REF!</v>
      </c>
      <c r="I13" s="411">
        <f t="shared" ca="1" si="2"/>
        <v>-43.609410558548404</v>
      </c>
      <c r="N13" s="409" t="s">
        <v>299</v>
      </c>
      <c r="O13" s="410" t="e">
        <f>[2]Reserves_ModA!N35</f>
        <v>#REF!</v>
      </c>
      <c r="P13" s="410" t="e">
        <f>[2]Reserves_ModA!O35</f>
        <v>#REF!</v>
      </c>
      <c r="Q13" s="410" t="e">
        <f>[2]Reserves_ModA!P35</f>
        <v>#REF!</v>
      </c>
      <c r="R13" s="410" t="e">
        <f>[2]Reserves_ModA!Q35</f>
        <v>#REF!</v>
      </c>
      <c r="S13" s="410" t="e">
        <f>[2]Reserves_ModA!R35</f>
        <v>#REF!</v>
      </c>
      <c r="T13" s="410" t="e">
        <f>[2]Reserves_ModA!S35</f>
        <v>#REF!</v>
      </c>
      <c r="U13" s="410">
        <f>[2]Reserves_ModA!T35</f>
        <v>369.54823536999993</v>
      </c>
      <c r="V13" s="410">
        <f>[2]Reserves_ModA!U35</f>
        <v>325.93882481145152</v>
      </c>
      <c r="W13" s="410">
        <f>[2]Reserves_ModA!V35</f>
        <v>324.95603685798295</v>
      </c>
      <c r="Y13" s="410">
        <f>[4]Reserves!Y35+[4]Reserves!Y36+[4]Reserves!Y37</f>
        <v>8.1796981400000011</v>
      </c>
      <c r="Z13" s="410">
        <f>[4]Reserves!Z35+[4]Reserves!Z36+[4]Reserves!Z37</f>
        <v>2.7424455299999986</v>
      </c>
    </row>
    <row r="14" spans="3:29">
      <c r="C14" s="409" t="s">
        <v>300</v>
      </c>
      <c r="D14" s="410">
        <f t="shared" ca="1" si="0"/>
        <v>54.953175790000003</v>
      </c>
      <c r="E14" s="3">
        <f t="shared" ca="1" si="0"/>
        <v>125</v>
      </c>
      <c r="F14" s="412">
        <f t="shared" ca="1" si="0"/>
        <v>235.00000000000009</v>
      </c>
      <c r="H14" s="410">
        <f ca="1">F14-D14</f>
        <v>180.04682421000007</v>
      </c>
      <c r="I14" s="411">
        <f ca="1">F14-E14</f>
        <v>110.00000000000009</v>
      </c>
      <c r="N14" s="409" t="s">
        <v>300</v>
      </c>
      <c r="O14" s="410" t="e">
        <f>[2]Reserves_ModA!N42</f>
        <v>#REF!</v>
      </c>
      <c r="P14" s="410" t="e">
        <f>[2]Reserves_ModA!O42</f>
        <v>#REF!</v>
      </c>
      <c r="Q14" s="410" t="e">
        <f>[2]Reserves_ModA!P42</f>
        <v>#REF!</v>
      </c>
      <c r="R14" s="410" t="e">
        <f>[2]Reserves_ModA!Q42</f>
        <v>#REF!</v>
      </c>
      <c r="S14" s="410" t="e">
        <f>[2]Reserves_ModA!R42</f>
        <v>#REF!</v>
      </c>
      <c r="T14" s="410">
        <f>[2]Reserves_ModA!S42</f>
        <v>54.953175790000003</v>
      </c>
      <c r="U14" s="410">
        <f>[2]Reserves_ModA!T42</f>
        <v>125</v>
      </c>
      <c r="V14" s="410">
        <f>[2]Reserves_ModA!U42</f>
        <v>235.00000000000009</v>
      </c>
      <c r="W14" s="410">
        <f>[2]Reserves_ModA!V42</f>
        <v>220</v>
      </c>
      <c r="Y14" s="410">
        <f>+[4]Reserves!Y39</f>
        <v>30.092219529999994</v>
      </c>
      <c r="Z14" s="410">
        <f>+[4]Reserves!Z39</f>
        <v>36.700000000000003</v>
      </c>
    </row>
    <row r="15" spans="3:29">
      <c r="C15" s="413" t="s">
        <v>301</v>
      </c>
      <c r="D15" s="410">
        <f t="shared" ca="1" si="0"/>
        <v>33.925079250000039</v>
      </c>
      <c r="E15" s="3">
        <f t="shared" ca="1" si="0"/>
        <v>9.5961326400001798</v>
      </c>
      <c r="F15" s="411">
        <f t="shared" ca="1" si="0"/>
        <v>15.399999999999999</v>
      </c>
      <c r="G15" s="414"/>
      <c r="H15" s="410">
        <f t="shared" ca="1" si="1"/>
        <v>-18.52507925000004</v>
      </c>
      <c r="I15" s="411">
        <f t="shared" ca="1" si="2"/>
        <v>5.8038673599998187</v>
      </c>
      <c r="N15" s="413" t="s">
        <v>301</v>
      </c>
      <c r="O15" s="410" t="e">
        <f>[2]Reserves_ModA!N95</f>
        <v>#REF!</v>
      </c>
      <c r="P15" s="410" t="e">
        <f>[2]Reserves_ModA!O95</f>
        <v>#REF!</v>
      </c>
      <c r="Q15" s="410" t="e">
        <f>[2]Reserves_ModA!P95</f>
        <v>#REF!</v>
      </c>
      <c r="R15" s="410" t="e">
        <f>[2]Reserves_ModA!Q95</f>
        <v>#REF!</v>
      </c>
      <c r="S15" s="410">
        <f>[2]Reserves_ModA!R95</f>
        <v>0</v>
      </c>
      <c r="T15" s="410">
        <f>[2]Reserves_ModA!S95</f>
        <v>33.925079250000039</v>
      </c>
      <c r="U15" s="410">
        <f>[2]Reserves_ModA!T95</f>
        <v>9.5961326400001798</v>
      </c>
      <c r="V15" s="410">
        <f>[2]Reserves_ModA!U95</f>
        <v>15.399999999999999</v>
      </c>
      <c r="W15" s="410">
        <f>[2]Reserves_ModA!V95</f>
        <v>18.399999999999984</v>
      </c>
      <c r="Y15" s="410">
        <f>[4]Reserves!Y84</f>
        <v>28.802147169999834</v>
      </c>
      <c r="Z15" s="410">
        <f>[4]Reserves!Z84</f>
        <v>27.382891100000098</v>
      </c>
      <c r="AC15" s="13"/>
    </row>
    <row r="16" spans="3:29" s="13" customFormat="1">
      <c r="C16" s="415" t="s">
        <v>302</v>
      </c>
      <c r="D16" s="416" t="e">
        <f ca="1">SUM(D6:D15)</f>
        <v>#REF!</v>
      </c>
      <c r="E16" s="417">
        <f ca="1">SUM(E6:E15)</f>
        <v>1696.4565515763761</v>
      </c>
      <c r="F16" s="418">
        <f ca="1">SUM(F6:F15)</f>
        <v>1648.5409320006531</v>
      </c>
      <c r="H16" s="416" t="e">
        <f t="shared" ca="1" si="1"/>
        <v>#REF!</v>
      </c>
      <c r="I16" s="418">
        <f t="shared" ca="1" si="2"/>
        <v>-47.915619575722985</v>
      </c>
      <c r="M16" s="1"/>
      <c r="N16" s="415" t="s">
        <v>302</v>
      </c>
      <c r="O16" s="416" t="e">
        <f t="shared" ref="O16:W16" si="3">SUM(O6:O15)</f>
        <v>#REF!</v>
      </c>
      <c r="P16" s="416" t="e">
        <f t="shared" si="3"/>
        <v>#REF!</v>
      </c>
      <c r="Q16" s="416" t="e">
        <f t="shared" si="3"/>
        <v>#REF!</v>
      </c>
      <c r="R16" s="416" t="e">
        <f t="shared" si="3"/>
        <v>#REF!</v>
      </c>
      <c r="S16" s="416" t="e">
        <f t="shared" si="3"/>
        <v>#REF!</v>
      </c>
      <c r="T16" s="416" t="e">
        <f t="shared" si="3"/>
        <v>#REF!</v>
      </c>
      <c r="U16" s="416">
        <f t="shared" si="3"/>
        <v>1696.4565515763761</v>
      </c>
      <c r="V16" s="416">
        <f t="shared" si="3"/>
        <v>1648.5409320006531</v>
      </c>
      <c r="W16" s="416">
        <f t="shared" si="3"/>
        <v>1669.1288848545003</v>
      </c>
      <c r="X16" s="1"/>
      <c r="Y16" s="416">
        <f>SUM(Y6:Y15)</f>
        <v>1187.1184461699997</v>
      </c>
      <c r="Z16" s="416">
        <f>SUM(Z6:Z15)</f>
        <v>1200.74251491</v>
      </c>
      <c r="AC16" s="1"/>
    </row>
    <row r="17" spans="3:29">
      <c r="C17" s="413" t="s">
        <v>24</v>
      </c>
      <c r="D17" s="419" t="e">
        <f ca="1">OFFSET($O17,0,D$2-2008)</f>
        <v>#REF!</v>
      </c>
      <c r="E17" s="420">
        <f ca="1">OFFSET($O17,0,E$2-2008)</f>
        <v>118.19465545865643</v>
      </c>
      <c r="F17" s="421">
        <f ca="1">OFFSET($O17,0,F$2-2008)</f>
        <v>133.08788311091664</v>
      </c>
      <c r="H17" s="419" t="e">
        <f t="shared" ca="1" si="1"/>
        <v>#REF!</v>
      </c>
      <c r="I17" s="421">
        <f t="shared" ca="1" si="2"/>
        <v>14.893227652260208</v>
      </c>
      <c r="M17" s="13"/>
      <c r="N17" s="413" t="s">
        <v>24</v>
      </c>
      <c r="O17" s="419" t="e">
        <f>SUM([2]Reserves_ModA!N9:N14)</f>
        <v>#REF!</v>
      </c>
      <c r="P17" s="419" t="e">
        <f>SUM([2]Reserves_ModA!O9:O14)</f>
        <v>#REF!</v>
      </c>
      <c r="Q17" s="419" t="e">
        <f>SUM([2]Reserves_ModA!P9:P14)</f>
        <v>#REF!</v>
      </c>
      <c r="R17" s="419" t="e">
        <f>SUM([2]Reserves_ModA!Q9:Q14)</f>
        <v>#REF!</v>
      </c>
      <c r="S17" s="419" t="e">
        <f>SUM([2]Reserves_ModA!R9:R14)</f>
        <v>#REF!</v>
      </c>
      <c r="T17" s="419" t="e">
        <f>SUM([2]Reserves_ModA!S9:S14)</f>
        <v>#REF!</v>
      </c>
      <c r="U17" s="419">
        <f>SUM([2]Reserves_ModA!T9:T14)</f>
        <v>118.19465545865643</v>
      </c>
      <c r="V17" s="419">
        <f>SUM([2]Reserves_ModA!U9:U14)</f>
        <v>133.08788311091664</v>
      </c>
      <c r="W17" s="419">
        <f>SUM([2]Reserves_ModA!V9:V14)</f>
        <v>145.9155896729502</v>
      </c>
      <c r="Y17" s="419">
        <f>[4]Reserves!Y9
+[4]Reserves!Y10
+[4]Reserves!Y11
+[4]Reserves!Y12
+[4]Reserves!Y13
+[4]Reserves!Y14
+[4]Reserves!Y15</f>
        <v>1444.3650606400001</v>
      </c>
      <c r="Z17" s="419" t="e">
        <f>[4]Reserves!Z9
+[4]Reserves!Z10
+[4]Reserves!Z11
+[4]Reserves!Z12
+[4]Reserves!Z13
+[4]Reserves!Z14
+[4]Reserves!Z15</f>
        <v>#REF!</v>
      </c>
      <c r="AC17" s="13"/>
    </row>
    <row r="18" spans="3:29" s="13" customFormat="1">
      <c r="C18" s="208" t="s">
        <v>303</v>
      </c>
      <c r="D18" s="422" t="e">
        <f ca="1">D16-D17</f>
        <v>#REF!</v>
      </c>
      <c r="E18" s="423">
        <f ca="1">E16-E17</f>
        <v>1578.2618961177197</v>
      </c>
      <c r="F18" s="424">
        <f ca="1">F16-F17</f>
        <v>1515.4530488897365</v>
      </c>
      <c r="G18" s="425"/>
      <c r="H18" s="426" t="e">
        <f t="shared" ca="1" si="1"/>
        <v>#REF!</v>
      </c>
      <c r="I18" s="427">
        <f t="shared" ca="1" si="2"/>
        <v>-62.808847227983279</v>
      </c>
      <c r="M18" s="1"/>
      <c r="N18" s="208" t="s">
        <v>303</v>
      </c>
      <c r="O18" s="422" t="e">
        <f t="shared" ref="O18:W18" si="4">O16-O17</f>
        <v>#REF!</v>
      </c>
      <c r="P18" s="422" t="e">
        <f t="shared" si="4"/>
        <v>#REF!</v>
      </c>
      <c r="Q18" s="422" t="e">
        <f t="shared" si="4"/>
        <v>#REF!</v>
      </c>
      <c r="R18" s="422" t="e">
        <f t="shared" si="4"/>
        <v>#REF!</v>
      </c>
      <c r="S18" s="422" t="e">
        <f t="shared" si="4"/>
        <v>#REF!</v>
      </c>
      <c r="T18" s="422" t="e">
        <f t="shared" si="4"/>
        <v>#REF!</v>
      </c>
      <c r="U18" s="422">
        <f t="shared" si="4"/>
        <v>1578.2618961177197</v>
      </c>
      <c r="V18" s="422">
        <f t="shared" si="4"/>
        <v>1515.4530488897365</v>
      </c>
      <c r="W18" s="422">
        <f t="shared" si="4"/>
        <v>1523.2132951815502</v>
      </c>
      <c r="X18" s="1"/>
      <c r="Y18" s="422">
        <f t="shared" ref="Y18:Z18" si="5">Y16-Y17</f>
        <v>-257.2466144700004</v>
      </c>
      <c r="Z18" s="422" t="e">
        <f t="shared" si="5"/>
        <v>#REF!</v>
      </c>
      <c r="AC18" s="1"/>
    </row>
    <row r="19" spans="3:29">
      <c r="C19" s="162" t="s">
        <v>27</v>
      </c>
      <c r="M19" s="13"/>
    </row>
    <row r="20" spans="3:29">
      <c r="C20" s="162"/>
      <c r="M20" s="13"/>
      <c r="N20" s="1" t="s">
        <v>304</v>
      </c>
      <c r="O20" s="3">
        <f>[2]Reserves_ModA!N106</f>
        <v>0</v>
      </c>
      <c r="P20" s="3">
        <f>[2]Reserves_ModA!O106</f>
        <v>0</v>
      </c>
      <c r="Q20" s="3">
        <f>[2]Reserves_ModA!P106</f>
        <v>0</v>
      </c>
      <c r="R20" s="3">
        <f>[2]Reserves_ModA!Q106</f>
        <v>0</v>
      </c>
      <c r="S20" s="3">
        <f>[2]Reserves_ModA!R106</f>
        <v>0</v>
      </c>
      <c r="T20" s="3">
        <f>[2]Reserves_ModA!S106</f>
        <v>7.57</v>
      </c>
      <c r="U20" s="3">
        <f>[2]Reserves_ModA!T106</f>
        <v>1578.2618961177193</v>
      </c>
      <c r="V20" s="3">
        <f>[2]Reserves_ModA!U106</f>
        <v>1515.4530488897365</v>
      </c>
      <c r="W20" s="3">
        <f>[2]Reserves_ModA!V106</f>
        <v>1523.2132951815502</v>
      </c>
    </row>
    <row r="21" spans="3:29">
      <c r="C21" s="162"/>
      <c r="M21" s="13"/>
      <c r="N21" s="1" t="s">
        <v>40</v>
      </c>
      <c r="O21" s="428" t="e">
        <f t="shared" ref="O21:W21" si="6">O18-O20</f>
        <v>#REF!</v>
      </c>
      <c r="P21" s="428" t="e">
        <f t="shared" si="6"/>
        <v>#REF!</v>
      </c>
      <c r="Q21" s="428" t="e">
        <f t="shared" si="6"/>
        <v>#REF!</v>
      </c>
      <c r="R21" s="428" t="e">
        <f t="shared" si="6"/>
        <v>#REF!</v>
      </c>
      <c r="S21" s="428" t="e">
        <f t="shared" si="6"/>
        <v>#REF!</v>
      </c>
      <c r="T21" s="428" t="e">
        <f t="shared" si="6"/>
        <v>#REF!</v>
      </c>
      <c r="U21" s="428">
        <f t="shared" si="6"/>
        <v>0</v>
      </c>
      <c r="V21" s="428">
        <f t="shared" si="6"/>
        <v>0</v>
      </c>
      <c r="W21" s="428">
        <f t="shared" si="6"/>
        <v>0</v>
      </c>
    </row>
    <row r="22" spans="3:29">
      <c r="C22" s="162"/>
      <c r="M22" s="13"/>
    </row>
    <row r="23" spans="3:29">
      <c r="C23" s="162"/>
      <c r="M23" s="13"/>
    </row>
    <row r="24" spans="3:29">
      <c r="C24" s="162"/>
      <c r="M24" s="13"/>
    </row>
    <row r="25" spans="3:29">
      <c r="C25" s="162"/>
    </row>
    <row r="26" spans="3:29">
      <c r="C26" s="13"/>
      <c r="D26" s="13" t="s">
        <v>40</v>
      </c>
      <c r="E26" s="429"/>
      <c r="F26" s="430">
        <f>'[3]1'!E34/1000000</f>
        <v>1515.4530488897365</v>
      </c>
      <c r="G26" s="429"/>
      <c r="I26" s="429"/>
      <c r="J26" s="429"/>
      <c r="K26" s="429"/>
      <c r="L26" s="429"/>
      <c r="Y26" s="3">
        <f>[4]Reserves!Y9</f>
        <v>105.20512447</v>
      </c>
      <c r="Z26" s="3">
        <f>[4]Reserves!Z9</f>
        <v>97.258982569999986</v>
      </c>
    </row>
    <row r="27" spans="3:29">
      <c r="D27" s="1" t="s">
        <v>40</v>
      </c>
      <c r="F27" s="428">
        <f ca="1">F18-F26</f>
        <v>0</v>
      </c>
      <c r="M27" s="429"/>
      <c r="Y27" s="3">
        <f>[4]Reserves!Y12</f>
        <v>32.204748430000009</v>
      </c>
      <c r="Z27" s="3">
        <f>[4]Reserves!Z12</f>
        <v>18.525498839999997</v>
      </c>
    </row>
    <row r="28" spans="3:29">
      <c r="Y28" s="3">
        <f>[4]Reserves!Y10+[4]Reserves!Y11+[4]Reserves!Y13+[4]Reserves!Y14+[4]Reserves!Y15</f>
        <v>1306.9551877400002</v>
      </c>
      <c r="Z28" s="3" t="e">
        <f>[4]Reserves!Z10+[4]Reserves!Z11+[4]Reserves!Z13+[4]Reserves!Z14+[4]Reserves!Z15</f>
        <v>#REF!</v>
      </c>
    </row>
    <row r="29" spans="3:29">
      <c r="Y29" s="431">
        <f t="shared" ref="Y29:Z29" si="7">SUM(Y26:Y28)-Y17</f>
        <v>0</v>
      </c>
      <c r="Z29" s="431" t="e">
        <f t="shared" si="7"/>
        <v>#REF!</v>
      </c>
    </row>
    <row r="36" spans="13:19">
      <c r="M36" s="6"/>
    </row>
    <row r="37" spans="13:19">
      <c r="M37" s="6"/>
    </row>
    <row r="38" spans="13:19">
      <c r="M38" s="6"/>
    </row>
    <row r="39" spans="13:19">
      <c r="M39" s="6"/>
    </row>
    <row r="40" spans="13:19">
      <c r="M40" s="6"/>
    </row>
    <row r="41" spans="13:19">
      <c r="M41" s="6"/>
      <c r="O41" s="432">
        <v>2009</v>
      </c>
      <c r="P41" s="432">
        <v>2010</v>
      </c>
      <c r="Q41" s="432">
        <v>2010</v>
      </c>
      <c r="R41" s="433">
        <v>2011</v>
      </c>
    </row>
    <row r="42" spans="13:19">
      <c r="M42" s="6"/>
      <c r="O42" s="434" t="s">
        <v>305</v>
      </c>
      <c r="P42" s="434" t="s">
        <v>7</v>
      </c>
      <c r="Q42" s="434" t="s">
        <v>306</v>
      </c>
      <c r="R42" s="433" t="s">
        <v>7</v>
      </c>
      <c r="S42" s="434" t="s">
        <v>307</v>
      </c>
    </row>
    <row r="43" spans="13:19">
      <c r="M43" s="6"/>
      <c r="N43" s="6"/>
    </row>
    <row r="44" spans="13:19">
      <c r="M44" s="6"/>
      <c r="N44" s="6"/>
    </row>
    <row r="45" spans="13:19">
      <c r="M45" s="6"/>
      <c r="N45" s="435" t="s">
        <v>308</v>
      </c>
    </row>
    <row r="46" spans="13:19" ht="25.5">
      <c r="M46" s="6"/>
      <c r="N46" s="435" t="s">
        <v>309</v>
      </c>
      <c r="O46" s="432" t="str">
        <f>O41-1&amp;"/"&amp;RIGHT(O41,2)&amp;" "&amp;O42</f>
        <v>2008/09 Actual</v>
      </c>
      <c r="P46" s="432" t="str">
        <f>P41-1&amp;"/"&amp;RIGHT(P41,2)&amp;" "&amp;P42</f>
        <v>2009/10 Budget</v>
      </c>
      <c r="Q46" s="432" t="str">
        <f>Q41-1&amp;"/"&amp;RIGHT(Q41,2)&amp;" "&amp;Q42</f>
        <v>2009/10 Proejcted</v>
      </c>
      <c r="R46" s="432" t="str">
        <f>R41-1&amp;"/"&amp;RIGHT(R41,2)&amp;" "&amp;R42</f>
        <v>2010/11 Budget</v>
      </c>
      <c r="S46" s="432" t="str">
        <f>S42</f>
        <v>change</v>
      </c>
    </row>
    <row r="47" spans="13:19">
      <c r="M47" s="6"/>
      <c r="N47" s="436" t="s">
        <v>310</v>
      </c>
      <c r="O47" s="437" t="e">
        <f ca="1">OFFSET($O$9,0,O$41-2008)+OFFSET($O$8,0,O$41-2008)</f>
        <v>#REF!</v>
      </c>
      <c r="P47" s="438">
        <f ca="1">OFFSET($Y$9,0,P$41-2010)+OFFSET($Y$8,0,P$41-2010)</f>
        <v>291.48043004999994</v>
      </c>
      <c r="Q47" s="437" t="e">
        <f ca="1">OFFSET($O$9,0,Q$41-2008)+OFFSET($O$8,0,Q$41-2008)</f>
        <v>#REF!</v>
      </c>
      <c r="R47" s="437" t="e">
        <f ca="1">OFFSET($O$9,0,R$41-2008)+OFFSET($O$8,0,R$41-2008)</f>
        <v>#REF!</v>
      </c>
      <c r="S47" s="437" t="e">
        <f t="shared" ref="S47:S53" ca="1" si="8">R47-P47</f>
        <v>#REF!</v>
      </c>
    </row>
    <row r="48" spans="13:19">
      <c r="M48" s="6"/>
      <c r="N48" s="436" t="s">
        <v>311</v>
      </c>
      <c r="O48" s="439" t="e">
        <f ca="1">OFFSET($O$11,0,O$41-2008)</f>
        <v>#REF!</v>
      </c>
      <c r="P48" s="440">
        <f ca="1">OFFSET($Y$11,0,P$41-2010)</f>
        <v>76.29443929</v>
      </c>
      <c r="Q48" s="439" t="e">
        <f ca="1">OFFSET($O$11,0,Q$41-2008)</f>
        <v>#REF!</v>
      </c>
      <c r="R48" s="439" t="e">
        <f ca="1">OFFSET($O$11,0,R$41-2008)</f>
        <v>#REF!</v>
      </c>
      <c r="S48" s="439" t="e">
        <f t="shared" ca="1" si="8"/>
        <v>#REF!</v>
      </c>
    </row>
    <row r="49" spans="13:19">
      <c r="M49" s="6"/>
      <c r="N49" s="436" t="s">
        <v>312</v>
      </c>
      <c r="O49" s="439" t="e">
        <f ca="1">OFFSET($O$10,0,O$41-2008)</f>
        <v>#REF!</v>
      </c>
      <c r="P49" s="440">
        <f ca="1">OFFSET($Y$10,0,P$41-2010)</f>
        <v>36.17</v>
      </c>
      <c r="Q49" s="439" t="e">
        <f ca="1">OFFSET($O$10,0,Q$41-2008)</f>
        <v>#REF!</v>
      </c>
      <c r="R49" s="439" t="e">
        <f ca="1">OFFSET($O$10,0,R$41-2008)</f>
        <v>#REF!</v>
      </c>
      <c r="S49" s="439" t="e">
        <f t="shared" ca="1" si="8"/>
        <v>#REF!</v>
      </c>
    </row>
    <row r="50" spans="13:19">
      <c r="M50" s="6"/>
      <c r="N50" s="436" t="s">
        <v>313</v>
      </c>
      <c r="O50" s="439" t="e">
        <f ca="1">OFFSET($O$13,0,O$41-2008)</f>
        <v>#REF!</v>
      </c>
      <c r="P50" s="440">
        <f ca="1">OFFSET($Y$13,0,P$41-2010)</f>
        <v>8.1796981400000011</v>
      </c>
      <c r="Q50" s="439" t="e">
        <f ca="1">OFFSET($O$13,0,Q$41-2008)</f>
        <v>#REF!</v>
      </c>
      <c r="R50" s="439" t="e">
        <f ca="1">OFFSET($O$13,0,R$41-2008)</f>
        <v>#REF!</v>
      </c>
      <c r="S50" s="439" t="e">
        <f t="shared" ca="1" si="8"/>
        <v>#REF!</v>
      </c>
    </row>
    <row r="51" spans="13:19">
      <c r="M51" s="6"/>
      <c r="N51" s="436" t="s">
        <v>314</v>
      </c>
      <c r="O51" s="439" t="e">
        <f ca="1">OFFSET($O$12,0,O$41-2008)</f>
        <v>#REF!</v>
      </c>
      <c r="P51" s="440">
        <f ca="1">OFFSET($Y$12,0,P$41-2010)</f>
        <v>318.34238391999997</v>
      </c>
      <c r="Q51" s="439" t="e">
        <f ca="1">OFFSET($O$12,0,Q$41-2008)</f>
        <v>#REF!</v>
      </c>
      <c r="R51" s="439" t="e">
        <f ca="1">OFFSET($O$12,0,R$41-2008)</f>
        <v>#REF!</v>
      </c>
      <c r="S51" s="439" t="e">
        <f t="shared" ca="1" si="8"/>
        <v>#REF!</v>
      </c>
    </row>
    <row r="52" spans="13:19">
      <c r="M52" s="6"/>
      <c r="N52" s="436" t="s">
        <v>315</v>
      </c>
      <c r="O52" s="439" t="e">
        <f ca="1">OFFSET($O$7,0,O$41-2008)+OFFSET($O$6,0,O$41-2008)</f>
        <v>#REF!</v>
      </c>
      <c r="P52" s="440">
        <f ca="1">OFFSET($Y$7,0,P$41-2010)+OFFSET($Y$6,0,P$41-2010)</f>
        <v>397.75712806999996</v>
      </c>
      <c r="Q52" s="439" t="e">
        <f ca="1">OFFSET($O$7,0,Q$41-2008)+OFFSET($O$6,0,Q$41-2008)</f>
        <v>#REF!</v>
      </c>
      <c r="R52" s="439" t="e">
        <f ca="1">OFFSET($O$7,0,R$41-2008)+OFFSET($O$6,0,R$41-2008)</f>
        <v>#REF!</v>
      </c>
      <c r="S52" s="439" t="e">
        <f t="shared" ca="1" si="8"/>
        <v>#REF!</v>
      </c>
    </row>
    <row r="53" spans="13:19">
      <c r="M53" s="6"/>
      <c r="N53" s="436" t="s">
        <v>316</v>
      </c>
      <c r="O53" s="441">
        <f>P36</f>
        <v>0</v>
      </c>
      <c r="P53" s="442">
        <v>412.1</v>
      </c>
      <c r="Q53" s="441">
        <f t="shared" ref="Q53:R53" si="9">Q36</f>
        <v>0</v>
      </c>
      <c r="R53" s="441">
        <f t="shared" si="9"/>
        <v>0</v>
      </c>
      <c r="S53" s="439">
        <f t="shared" si="8"/>
        <v>-412.1</v>
      </c>
    </row>
    <row r="54" spans="13:19">
      <c r="M54" s="6"/>
      <c r="N54" s="443" t="s">
        <v>317</v>
      </c>
      <c r="O54" s="444" t="e">
        <f ca="1">SUM(O47:O53)</f>
        <v>#REF!</v>
      </c>
      <c r="P54" s="444">
        <f t="shared" ref="P54:S54" ca="1" si="10">SUM(P47:P53)</f>
        <v>1540.32407947</v>
      </c>
      <c r="Q54" s="444" t="e">
        <f t="shared" ca="1" si="10"/>
        <v>#REF!</v>
      </c>
      <c r="R54" s="444" t="e">
        <f t="shared" ca="1" si="10"/>
        <v>#REF!</v>
      </c>
      <c r="S54" s="444" t="e">
        <f t="shared" ca="1" si="10"/>
        <v>#REF!</v>
      </c>
    </row>
    <row r="55" spans="13:19">
      <c r="M55" s="6"/>
      <c r="N55" s="6"/>
      <c r="O55" s="3"/>
      <c r="P55" s="3"/>
      <c r="Q55" s="3"/>
      <c r="R55" s="3"/>
      <c r="S55" s="3"/>
    </row>
    <row r="56" spans="13:19" ht="25.5">
      <c r="M56" s="6"/>
      <c r="N56" s="435" t="s">
        <v>309</v>
      </c>
      <c r="O56" s="432" t="str">
        <f>O41-1&amp;"/"&amp;RIGHT(O41,2)&amp;" "&amp;O42</f>
        <v>2008/09 Actual</v>
      </c>
      <c r="P56" s="432" t="str">
        <f>P41-1&amp;"/"&amp;RIGHT(P41,2)&amp;" "&amp;P42</f>
        <v>2009/10 Budget</v>
      </c>
      <c r="Q56" s="432" t="str">
        <f>Q41-1&amp;"/"&amp;RIGHT(Q41,2)&amp;" "&amp;Q42</f>
        <v>2009/10 Proejcted</v>
      </c>
      <c r="R56" s="432" t="str">
        <f>R41-1&amp;"/"&amp;RIGHT(R41,2)&amp;" "&amp;R42</f>
        <v>2010/11 Budget</v>
      </c>
      <c r="S56" s="432" t="str">
        <f>S42</f>
        <v>change</v>
      </c>
    </row>
    <row r="57" spans="13:19">
      <c r="M57" s="6"/>
      <c r="N57" s="436" t="s">
        <v>310</v>
      </c>
      <c r="O57" s="445" t="e">
        <f ca="1">O47</f>
        <v>#REF!</v>
      </c>
      <c r="P57" s="445">
        <f t="shared" ref="P57:R57" ca="1" si="11">P47</f>
        <v>291.48043004999994</v>
      </c>
      <c r="Q57" s="445" t="e">
        <f t="shared" ca="1" si="11"/>
        <v>#REF!</v>
      </c>
      <c r="R57" s="445" t="e">
        <f t="shared" ca="1" si="11"/>
        <v>#REF!</v>
      </c>
      <c r="S57" s="437" t="e">
        <f ca="1">R57-P57</f>
        <v>#REF!</v>
      </c>
    </row>
    <row r="58" spans="13:19">
      <c r="M58" s="6"/>
      <c r="N58" s="436" t="s">
        <v>311</v>
      </c>
      <c r="O58" s="446" t="e">
        <f t="shared" ref="O58:R62" ca="1" si="12">O48</f>
        <v>#REF!</v>
      </c>
      <c r="P58" s="446">
        <f t="shared" ca="1" si="12"/>
        <v>76.29443929</v>
      </c>
      <c r="Q58" s="446" t="e">
        <f t="shared" ca="1" si="12"/>
        <v>#REF!</v>
      </c>
      <c r="R58" s="446" t="e">
        <f t="shared" ca="1" si="12"/>
        <v>#REF!</v>
      </c>
      <c r="S58" s="439" t="e">
        <f t="shared" ref="S58:S64" ca="1" si="13">R58-P58</f>
        <v>#REF!</v>
      </c>
    </row>
    <row r="59" spans="13:19">
      <c r="M59" s="6"/>
      <c r="N59" s="436" t="s">
        <v>312</v>
      </c>
      <c r="O59" s="446" t="e">
        <f t="shared" ca="1" si="12"/>
        <v>#REF!</v>
      </c>
      <c r="P59" s="446">
        <f t="shared" ca="1" si="12"/>
        <v>36.17</v>
      </c>
      <c r="Q59" s="446" t="e">
        <f t="shared" ca="1" si="12"/>
        <v>#REF!</v>
      </c>
      <c r="R59" s="446" t="e">
        <f t="shared" ca="1" si="12"/>
        <v>#REF!</v>
      </c>
      <c r="S59" s="439" t="e">
        <f t="shared" ca="1" si="13"/>
        <v>#REF!</v>
      </c>
    </row>
    <row r="60" spans="13:19">
      <c r="M60" s="6"/>
      <c r="N60" s="436" t="s">
        <v>313</v>
      </c>
      <c r="O60" s="446" t="e">
        <f t="shared" ca="1" si="12"/>
        <v>#REF!</v>
      </c>
      <c r="P60" s="446">
        <f t="shared" ca="1" si="12"/>
        <v>8.1796981400000011</v>
      </c>
      <c r="Q60" s="446" t="e">
        <f t="shared" ca="1" si="12"/>
        <v>#REF!</v>
      </c>
      <c r="R60" s="446" t="e">
        <f t="shared" ca="1" si="12"/>
        <v>#REF!</v>
      </c>
      <c r="S60" s="439" t="e">
        <f t="shared" ca="1" si="13"/>
        <v>#REF!</v>
      </c>
    </row>
    <row r="61" spans="13:19">
      <c r="N61" s="436" t="s">
        <v>314</v>
      </c>
      <c r="O61" s="446" t="e">
        <f t="shared" ca="1" si="12"/>
        <v>#REF!</v>
      </c>
      <c r="P61" s="446">
        <f t="shared" ca="1" si="12"/>
        <v>318.34238391999997</v>
      </c>
      <c r="Q61" s="446" t="e">
        <f t="shared" ca="1" si="12"/>
        <v>#REF!</v>
      </c>
      <c r="R61" s="446" t="e">
        <f t="shared" ca="1" si="12"/>
        <v>#REF!</v>
      </c>
      <c r="S61" s="439" t="e">
        <f t="shared" ca="1" si="13"/>
        <v>#REF!</v>
      </c>
    </row>
    <row r="62" spans="13:19">
      <c r="N62" s="436" t="s">
        <v>315</v>
      </c>
      <c r="O62" s="446" t="e">
        <f t="shared" ca="1" si="12"/>
        <v>#REF!</v>
      </c>
      <c r="P62" s="446">
        <f t="shared" ca="1" si="12"/>
        <v>397.75712806999996</v>
      </c>
      <c r="Q62" s="446" t="e">
        <f t="shared" ca="1" si="12"/>
        <v>#REF!</v>
      </c>
      <c r="R62" s="446" t="e">
        <f t="shared" ca="1" si="12"/>
        <v>#REF!</v>
      </c>
      <c r="S62" s="439" t="e">
        <f t="shared" ca="1" si="13"/>
        <v>#REF!</v>
      </c>
    </row>
    <row r="63" spans="13:19">
      <c r="N63" s="436" t="s">
        <v>318</v>
      </c>
      <c r="O63" s="439" t="e">
        <f ca="1">OFFSET($O$15,0,O$41-2008)</f>
        <v>#REF!</v>
      </c>
      <c r="P63" s="440">
        <f ca="1">OFFSET($Y$15,0,P$41-2010)</f>
        <v>28.802147169999834</v>
      </c>
      <c r="Q63" s="439" t="e">
        <f ca="1">OFFSET($O$15,0,Q$41-2008)</f>
        <v>#REF!</v>
      </c>
      <c r="R63" s="439" t="e">
        <f ca="1">OFFSET($O$15,0,R$41-2008)</f>
        <v>#REF!</v>
      </c>
      <c r="S63" s="439" t="e">
        <f t="shared" ca="1" si="13"/>
        <v>#REF!</v>
      </c>
    </row>
    <row r="64" spans="13:19">
      <c r="N64" s="436" t="s">
        <v>319</v>
      </c>
      <c r="O64" s="439" t="e">
        <f ca="1">OFFSET($O$14,0,O$41-2008)</f>
        <v>#REF!</v>
      </c>
      <c r="P64" s="440">
        <f ca="1">OFFSET($Y$14,0,P$41-2010)</f>
        <v>30.092219529999994</v>
      </c>
      <c r="Q64" s="439" t="e">
        <f ca="1">OFFSET($O$14,0,Q$41-2008)</f>
        <v>#REF!</v>
      </c>
      <c r="R64" s="439" t="e">
        <f ca="1">OFFSET($O$14,0,R$41-2008)</f>
        <v>#REF!</v>
      </c>
      <c r="S64" s="439" t="e">
        <f t="shared" ca="1" si="13"/>
        <v>#REF!</v>
      </c>
    </row>
    <row r="65" spans="14:19">
      <c r="N65" s="447" t="s">
        <v>320</v>
      </c>
      <c r="O65" s="448" t="e">
        <f ca="1">SUM(O57:O64)</f>
        <v>#REF!</v>
      </c>
      <c r="P65" s="448">
        <f ca="1">SUM(P57:P64)</f>
        <v>1187.1184461699997</v>
      </c>
      <c r="Q65" s="448" t="e">
        <f t="shared" ref="Q65:S65" ca="1" si="14">SUM(Q57:Q64)</f>
        <v>#REF!</v>
      </c>
      <c r="R65" s="448" t="e">
        <f t="shared" ca="1" si="14"/>
        <v>#REF!</v>
      </c>
      <c r="S65" s="448" t="e">
        <f t="shared" ca="1" si="14"/>
        <v>#REF!</v>
      </c>
    </row>
    <row r="66" spans="14:19">
      <c r="N66" s="6"/>
    </row>
    <row r="67" spans="14:19">
      <c r="N67" s="6" t="s">
        <v>321</v>
      </c>
      <c r="O67" s="437">
        <f ca="1">OFFSET($O$26,0,O$41-2008)</f>
        <v>0</v>
      </c>
      <c r="P67" s="438">
        <f ca="1">OFFSET($Y$26,0,P$41-2010)</f>
        <v>105.20512447</v>
      </c>
      <c r="Q67" s="437">
        <f ca="1">OFFSET($O$26,0,Q$41-2008)</f>
        <v>0</v>
      </c>
      <c r="R67" s="437">
        <f ca="1">OFFSET($O$26,0,R$41-2008)</f>
        <v>0</v>
      </c>
      <c r="S67" s="437">
        <f t="shared" ref="S67:S69" ca="1" si="15">R67-P67</f>
        <v>-105.20512447</v>
      </c>
    </row>
    <row r="68" spans="14:19">
      <c r="N68" s="6" t="s">
        <v>322</v>
      </c>
      <c r="O68" s="439">
        <f ca="1">OFFSET($O$27,0,O$41-2008)</f>
        <v>0</v>
      </c>
      <c r="P68" s="440">
        <f ca="1">OFFSET($Y$27,0,P$41-2010)</f>
        <v>32.204748430000009</v>
      </c>
      <c r="Q68" s="439">
        <f ca="1">OFFSET($O$27,0,Q$41-2008)</f>
        <v>0</v>
      </c>
      <c r="R68" s="439">
        <f ca="1">OFFSET($O$27,0,R$41-2008)</f>
        <v>0</v>
      </c>
      <c r="S68" s="439">
        <f t="shared" ca="1" si="15"/>
        <v>-32.204748430000009</v>
      </c>
    </row>
    <row r="69" spans="14:19">
      <c r="N69" s="6" t="s">
        <v>323</v>
      </c>
      <c r="O69" s="439">
        <f ca="1">OFFSET($O$28,0,O$41-2008)</f>
        <v>0</v>
      </c>
      <c r="P69" s="440">
        <f ca="1">OFFSET($Y$28,0,P$41-2010)</f>
        <v>1306.9551877400002</v>
      </c>
      <c r="Q69" s="439">
        <f ca="1">OFFSET($O$28,0,Q$41-2008)</f>
        <v>0</v>
      </c>
      <c r="R69" s="439">
        <f ca="1">OFFSET($O$28,0,R$41-2008)</f>
        <v>0</v>
      </c>
      <c r="S69" s="439">
        <f t="shared" ca="1" si="15"/>
        <v>-1306.9551877400002</v>
      </c>
    </row>
    <row r="70" spans="14:19">
      <c r="N70" s="435" t="s">
        <v>324</v>
      </c>
      <c r="O70" s="444">
        <f ca="1">SUM(O67:O69)</f>
        <v>0</v>
      </c>
      <c r="P70" s="444">
        <f t="shared" ref="P70:S70" ca="1" si="16">SUM(P67:P69)</f>
        <v>1444.3650606400001</v>
      </c>
      <c r="Q70" s="444">
        <f t="shared" ca="1" si="16"/>
        <v>0</v>
      </c>
      <c r="R70" s="444">
        <f t="shared" ca="1" si="16"/>
        <v>0</v>
      </c>
      <c r="S70" s="444">
        <f t="shared" ca="1" si="16"/>
        <v>-1444.3650606400001</v>
      </c>
    </row>
    <row r="71" spans="14:19">
      <c r="N71" s="6"/>
      <c r="O71" s="3"/>
      <c r="P71" s="3"/>
      <c r="Q71" s="3"/>
      <c r="R71" s="3"/>
      <c r="S71" s="3"/>
    </row>
    <row r="72" spans="14:19">
      <c r="N72" s="6" t="s">
        <v>325</v>
      </c>
      <c r="O72" s="405" t="e">
        <f ca="1">O65</f>
        <v>#REF!</v>
      </c>
      <c r="P72" s="405">
        <f t="shared" ref="P72:S72" ca="1" si="17">P65</f>
        <v>1187.1184461699997</v>
      </c>
      <c r="Q72" s="405" t="e">
        <f t="shared" ca="1" si="17"/>
        <v>#REF!</v>
      </c>
      <c r="R72" s="405" t="e">
        <f t="shared" ca="1" si="17"/>
        <v>#REF!</v>
      </c>
      <c r="S72" s="405" t="e">
        <f t="shared" ca="1" si="17"/>
        <v>#REF!</v>
      </c>
    </row>
    <row r="73" spans="14:19">
      <c r="N73" s="6" t="s">
        <v>326</v>
      </c>
      <c r="O73" s="3">
        <f ca="1">O70</f>
        <v>0</v>
      </c>
      <c r="P73" s="3">
        <f t="shared" ref="P73:S73" ca="1" si="18">P70</f>
        <v>1444.3650606400001</v>
      </c>
      <c r="Q73" s="3">
        <f t="shared" ca="1" si="18"/>
        <v>0</v>
      </c>
      <c r="R73" s="3">
        <f t="shared" ca="1" si="18"/>
        <v>0</v>
      </c>
      <c r="S73" s="3">
        <f t="shared" ca="1" si="18"/>
        <v>-1444.3650606400001</v>
      </c>
    </row>
    <row r="74" spans="14:19">
      <c r="N74" s="435" t="s">
        <v>327</v>
      </c>
      <c r="O74" s="444" t="e">
        <f ca="1">O72-O73</f>
        <v>#REF!</v>
      </c>
      <c r="P74" s="444">
        <f t="shared" ref="P74:S74" ca="1" si="19">P72-P73</f>
        <v>-257.2466144700004</v>
      </c>
      <c r="Q74" s="444" t="e">
        <f t="shared" ca="1" si="19"/>
        <v>#REF!</v>
      </c>
      <c r="R74" s="444" t="e">
        <f t="shared" ca="1" si="19"/>
        <v>#REF!</v>
      </c>
      <c r="S74" s="444" t="e">
        <f t="shared" ca="1" si="19"/>
        <v>#REF!</v>
      </c>
    </row>
    <row r="75" spans="14:19">
      <c r="N75" s="6"/>
      <c r="O75" s="3"/>
      <c r="P75" s="3"/>
      <c r="Q75" s="3"/>
      <c r="R75" s="3"/>
      <c r="S75" s="3"/>
    </row>
    <row r="76" spans="14:19">
      <c r="N76" s="6" t="s">
        <v>40</v>
      </c>
      <c r="O76" s="449" t="e">
        <f ca="1">OFFSET($O$18,0,O$41-2008)-O74</f>
        <v>#REF!</v>
      </c>
      <c r="P76" s="439">
        <f ca="1">OFFSET($Y$18,0,P$41-2010)-P74</f>
        <v>0</v>
      </c>
      <c r="Q76" s="449" t="e">
        <f ca="1">OFFSET($O$18,0,Q$41-2008)-Q74</f>
        <v>#REF!</v>
      </c>
      <c r="R76" s="439" t="e">
        <f ca="1">OFFSET($O$18,0,R$41-2008)-R74</f>
        <v>#REF!</v>
      </c>
      <c r="S76" s="3"/>
    </row>
    <row r="77" spans="14:19">
      <c r="O77" s="450"/>
    </row>
  </sheetData>
  <mergeCells count="1">
    <mergeCell ref="H4:I4"/>
  </mergeCells>
  <pageMargins left="0.75" right="0.75" top="1" bottom="1" header="0.5" footer="0.5"/>
  <pageSetup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sheetPr>
    <pageSetUpPr fitToPage="1"/>
  </sheetPr>
  <dimension ref="B1:N7"/>
  <sheetViews>
    <sheetView showGridLines="0" zoomScale="70" zoomScaleNormal="70" zoomScaleSheetLayoutView="85" workbookViewId="0">
      <selection activeCell="A9" sqref="A9"/>
    </sheetView>
  </sheetViews>
  <sheetFormatPr defaultRowHeight="12.75"/>
  <cols>
    <col min="1" max="1" width="9.140625" style="1"/>
    <col min="2" max="2" width="21.85546875" style="1" customWidth="1"/>
    <col min="3" max="16384" width="9.140625" style="1"/>
  </cols>
  <sheetData>
    <row r="1" spans="2:14" ht="18">
      <c r="B1" s="451"/>
    </row>
    <row r="2" spans="2:14" ht="18">
      <c r="B2" s="451" t="s">
        <v>328</v>
      </c>
    </row>
    <row r="3" spans="2:14">
      <c r="B3" s="452"/>
      <c r="C3" s="452">
        <v>2009</v>
      </c>
      <c r="D3" s="452">
        <v>2010</v>
      </c>
      <c r="E3" s="452">
        <v>2011</v>
      </c>
      <c r="F3" s="452">
        <v>2012</v>
      </c>
      <c r="G3" s="452">
        <v>2013</v>
      </c>
      <c r="H3" s="452">
        <v>2014</v>
      </c>
      <c r="I3" s="452">
        <v>2015</v>
      </c>
      <c r="J3" s="452">
        <v>2016</v>
      </c>
      <c r="K3" s="452">
        <v>2017</v>
      </c>
      <c r="L3" s="452">
        <v>2018</v>
      </c>
      <c r="M3" s="452">
        <v>2019</v>
      </c>
      <c r="N3" s="452">
        <v>2020</v>
      </c>
    </row>
    <row r="4" spans="2:14">
      <c r="B4" s="13" t="s">
        <v>329</v>
      </c>
    </row>
    <row r="5" spans="2:14">
      <c r="B5" s="1" t="s">
        <v>330</v>
      </c>
      <c r="C5" s="405">
        <v>216.4</v>
      </c>
      <c r="D5" s="405">
        <v>218.1</v>
      </c>
      <c r="E5" s="405">
        <v>190.9</v>
      </c>
      <c r="F5" s="405">
        <v>190.43</v>
      </c>
      <c r="G5" s="405">
        <v>198</v>
      </c>
      <c r="H5" s="405">
        <v>202.1</v>
      </c>
      <c r="I5" s="405">
        <v>210.1</v>
      </c>
      <c r="J5" s="405">
        <v>210.1</v>
      </c>
      <c r="K5" s="405">
        <v>212</v>
      </c>
      <c r="L5" s="405">
        <v>217.1</v>
      </c>
      <c r="M5" s="405">
        <v>224.7</v>
      </c>
      <c r="N5" s="405">
        <v>236.4</v>
      </c>
    </row>
    <row r="6" spans="2:14">
      <c r="B6" s="1" t="s">
        <v>331</v>
      </c>
      <c r="C6" s="405">
        <v>534.70000000000005</v>
      </c>
      <c r="D6" s="405">
        <v>541.79999999999995</v>
      </c>
      <c r="E6" s="405">
        <v>483.1</v>
      </c>
      <c r="F6" s="405">
        <v>458.3</v>
      </c>
      <c r="G6" s="405">
        <v>473.5</v>
      </c>
      <c r="H6" s="405">
        <v>487</v>
      </c>
      <c r="I6" s="405">
        <v>492.1</v>
      </c>
      <c r="J6" s="405">
        <v>497.3</v>
      </c>
      <c r="K6" s="405">
        <v>508.4</v>
      </c>
      <c r="L6" s="405">
        <v>527</v>
      </c>
      <c r="M6" s="405">
        <v>548.9</v>
      </c>
      <c r="N6" s="405">
        <v>572.29999999999995</v>
      </c>
    </row>
    <row r="7" spans="2:14">
      <c r="B7" s="1" t="s">
        <v>332</v>
      </c>
      <c r="C7" s="453">
        <v>0</v>
      </c>
      <c r="D7" s="453">
        <v>0</v>
      </c>
      <c r="E7" s="453">
        <v>0</v>
      </c>
      <c r="F7" s="453">
        <v>0</v>
      </c>
      <c r="G7" s="453">
        <v>0</v>
      </c>
      <c r="H7" s="453">
        <v>0</v>
      </c>
      <c r="I7" s="453">
        <v>0</v>
      </c>
      <c r="J7" s="453">
        <v>0</v>
      </c>
      <c r="K7" s="453">
        <v>0</v>
      </c>
      <c r="L7" s="453">
        <v>0</v>
      </c>
      <c r="M7" s="453">
        <v>0</v>
      </c>
      <c r="N7" s="453">
        <v>0</v>
      </c>
    </row>
  </sheetData>
  <pageMargins left="0.22" right="0.2" top="0.75" bottom="0.75" header="0.3" footer="0.3"/>
  <pageSetup orientation="landscape" r:id="rId1"/>
  <headerFooter>
    <oddFooter>&amp;F</oddFooter>
  </headerFooter>
  <drawing r:id="rId2"/>
</worksheet>
</file>

<file path=xl/worksheets/sheet2.xml><?xml version="1.0" encoding="utf-8"?>
<worksheet xmlns="http://schemas.openxmlformats.org/spreadsheetml/2006/main" xmlns:r="http://schemas.openxmlformats.org/officeDocument/2006/relationships">
  <dimension ref="C2:I6"/>
  <sheetViews>
    <sheetView workbookViewId="0">
      <selection sqref="A1:XFD1048576"/>
    </sheetView>
  </sheetViews>
  <sheetFormatPr defaultRowHeight="12.75"/>
  <cols>
    <col min="1" max="2" width="9.140625" style="1"/>
    <col min="3" max="3" width="11.7109375" style="1" customWidth="1"/>
    <col min="4" max="16384" width="9.140625" style="1"/>
  </cols>
  <sheetData>
    <row r="2" spans="3:9">
      <c r="C2" s="7" t="s">
        <v>5</v>
      </c>
      <c r="D2" s="8" t="s">
        <v>6</v>
      </c>
      <c r="E2" s="8" t="s">
        <v>7</v>
      </c>
      <c r="F2" s="8" t="s">
        <v>8</v>
      </c>
      <c r="G2" s="8" t="s">
        <v>8</v>
      </c>
      <c r="H2" s="8" t="s">
        <v>8</v>
      </c>
      <c r="I2" s="8" t="s">
        <v>8</v>
      </c>
    </row>
    <row r="3" spans="3:9">
      <c r="C3" s="8">
        <v>2013</v>
      </c>
      <c r="D3" s="8">
        <v>2014</v>
      </c>
      <c r="E3" s="8">
        <v>2015</v>
      </c>
      <c r="F3" s="1">
        <v>2016</v>
      </c>
      <c r="G3" s="1">
        <v>2017</v>
      </c>
      <c r="H3" s="1">
        <v>2018</v>
      </c>
      <c r="I3" s="1">
        <v>2019</v>
      </c>
    </row>
    <row r="4" spans="3:9">
      <c r="C4" s="1" t="s">
        <v>10</v>
      </c>
      <c r="D4" s="1" t="s">
        <v>11</v>
      </c>
      <c r="E4" s="1" t="s">
        <v>12</v>
      </c>
    </row>
    <row r="6" spans="3:9">
      <c r="C6" s="1" t="s">
        <v>9</v>
      </c>
      <c r="D6" s="9">
        <v>2015</v>
      </c>
    </row>
  </sheetData>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sheetPr>
    <pageSetUpPr fitToPage="1"/>
  </sheetPr>
  <dimension ref="B3:AI87"/>
  <sheetViews>
    <sheetView showGridLines="0" tabSelected="1" zoomScale="55" zoomScaleNormal="55" zoomScaleSheetLayoutView="70" workbookViewId="0">
      <selection sqref="A1:XFD1048576"/>
    </sheetView>
  </sheetViews>
  <sheetFormatPr defaultRowHeight="12.75"/>
  <cols>
    <col min="1" max="1" width="9.140625" style="1"/>
    <col min="2" max="3" width="2.140625" style="1" customWidth="1"/>
    <col min="4" max="4" width="27.7109375" style="1" customWidth="1"/>
    <col min="5" max="5" width="13.85546875" style="1" customWidth="1"/>
    <col min="6" max="11" width="13" style="1" customWidth="1"/>
    <col min="12" max="12" width="16.85546875" style="1" customWidth="1"/>
    <col min="13" max="13" width="19.140625" style="1" customWidth="1"/>
    <col min="14" max="14" width="20.28515625" style="1" customWidth="1"/>
    <col min="15" max="19" width="13" style="1" customWidth="1"/>
    <col min="20" max="16384" width="9.140625" style="1"/>
  </cols>
  <sheetData>
    <row r="3" spans="2:35" ht="15.75">
      <c r="B3" s="454" t="s">
        <v>333</v>
      </c>
      <c r="C3" s="455"/>
      <c r="D3" s="58"/>
      <c r="E3" s="58"/>
      <c r="F3" s="58"/>
      <c r="G3" s="58"/>
      <c r="H3" s="58"/>
      <c r="I3" s="58"/>
      <c r="J3" s="58"/>
      <c r="K3" s="58"/>
      <c r="L3" s="58"/>
      <c r="M3" s="58"/>
      <c r="N3" s="58"/>
      <c r="O3" s="58"/>
      <c r="P3" s="58"/>
      <c r="Q3" s="58"/>
      <c r="R3" s="58"/>
      <c r="S3" s="58"/>
    </row>
    <row r="4" spans="2:35" s="162" customFormat="1" ht="15.75">
      <c r="B4" s="456" t="s">
        <v>334</v>
      </c>
      <c r="C4" s="457"/>
      <c r="D4" s="458"/>
      <c r="E4" s="459">
        <v>2006</v>
      </c>
      <c r="F4" s="459">
        <v>2007</v>
      </c>
      <c r="G4" s="459">
        <v>2008</v>
      </c>
      <c r="H4" s="459">
        <v>2009</v>
      </c>
      <c r="I4" s="459">
        <v>2010</v>
      </c>
      <c r="J4" s="459">
        <v>2011</v>
      </c>
      <c r="K4" s="459">
        <v>2012</v>
      </c>
      <c r="L4" s="459">
        <v>2013</v>
      </c>
      <c r="M4" s="459">
        <v>2014</v>
      </c>
      <c r="N4" s="459">
        <v>2015</v>
      </c>
      <c r="O4" s="459">
        <v>2016</v>
      </c>
      <c r="P4" s="459">
        <v>2017</v>
      </c>
      <c r="Q4" s="459">
        <v>2018</v>
      </c>
      <c r="R4" s="459">
        <v>2019</v>
      </c>
      <c r="S4" s="459">
        <v>2020</v>
      </c>
      <c r="T4" s="459">
        <v>2021</v>
      </c>
      <c r="U4" s="459">
        <v>2022</v>
      </c>
      <c r="V4" s="459">
        <v>2023</v>
      </c>
      <c r="W4" s="459">
        <v>2024</v>
      </c>
      <c r="X4" s="459">
        <v>2025</v>
      </c>
      <c r="Y4" s="459">
        <v>2026</v>
      </c>
      <c r="Z4" s="459">
        <v>2027</v>
      </c>
      <c r="AA4" s="459">
        <v>2028</v>
      </c>
      <c r="AB4" s="459">
        <v>2029</v>
      </c>
      <c r="AC4" s="459">
        <v>2030</v>
      </c>
    </row>
    <row r="5" spans="2:35" ht="15.75">
      <c r="B5" s="63" t="s">
        <v>335</v>
      </c>
      <c r="C5" s="58"/>
      <c r="D5" s="58"/>
      <c r="E5" s="456"/>
      <c r="F5" s="456"/>
      <c r="G5" s="456"/>
      <c r="H5" s="456"/>
      <c r="I5" s="456"/>
      <c r="J5" s="456"/>
      <c r="K5" s="456"/>
      <c r="L5" s="456"/>
      <c r="M5" s="456"/>
      <c r="N5" s="456"/>
      <c r="O5" s="456"/>
      <c r="P5" s="456"/>
      <c r="Q5" s="456"/>
      <c r="R5" s="456"/>
      <c r="S5" s="456"/>
      <c r="T5" s="456"/>
      <c r="U5" s="456"/>
      <c r="V5" s="456"/>
      <c r="W5" s="456"/>
      <c r="X5" s="456"/>
      <c r="Y5" s="456"/>
      <c r="Z5" s="456"/>
      <c r="AA5" s="456"/>
      <c r="AB5" s="456"/>
      <c r="AC5" s="456"/>
    </row>
    <row r="6" spans="2:35" ht="15.75">
      <c r="B6" s="63" t="s">
        <v>336</v>
      </c>
      <c r="C6" s="58"/>
      <c r="D6" s="58"/>
      <c r="E6" s="456"/>
      <c r="F6" s="456"/>
      <c r="G6" s="456"/>
      <c r="H6" s="456"/>
      <c r="I6" s="456"/>
      <c r="J6" s="456"/>
      <c r="K6" s="456"/>
      <c r="L6" s="456"/>
      <c r="M6" s="456"/>
      <c r="N6" s="456"/>
      <c r="O6" s="456"/>
      <c r="P6" s="456"/>
      <c r="Q6" s="456"/>
      <c r="R6" s="456"/>
      <c r="S6" s="456"/>
      <c r="T6" s="456"/>
      <c r="U6" s="456"/>
      <c r="V6" s="456"/>
      <c r="W6" s="456"/>
      <c r="X6" s="456"/>
      <c r="Y6" s="456"/>
      <c r="Z6" s="456"/>
      <c r="AA6" s="456"/>
      <c r="AB6" s="456"/>
      <c r="AC6" s="456"/>
    </row>
    <row r="7" spans="2:35" ht="15">
      <c r="B7" s="67"/>
      <c r="C7" s="58" t="s">
        <v>196</v>
      </c>
      <c r="D7" s="58"/>
      <c r="E7" s="456">
        <v>1624227.9</v>
      </c>
      <c r="F7" s="456">
        <v>1896300.5</v>
      </c>
      <c r="G7" s="456">
        <v>1734084.3</v>
      </c>
      <c r="H7" s="456">
        <v>1720028.2000000002</v>
      </c>
      <c r="I7" s="456">
        <v>1493279.7</v>
      </c>
      <c r="J7" s="456">
        <v>1340766.3</v>
      </c>
      <c r="K7" s="456">
        <v>1344827.7</v>
      </c>
      <c r="L7" s="456">
        <v>1646652.3092386355</v>
      </c>
      <c r="M7" s="456">
        <v>1663854.6465949791</v>
      </c>
      <c r="N7" s="456">
        <v>1568846.9100000001</v>
      </c>
      <c r="O7" s="456">
        <v>1573691.508981081</v>
      </c>
      <c r="P7" s="456">
        <v>1554449.3619075564</v>
      </c>
      <c r="Q7" s="456">
        <v>1538513.5312627666</v>
      </c>
      <c r="R7" s="456">
        <v>1508509.8742586626</v>
      </c>
      <c r="S7" s="456">
        <v>1477357.2936879117</v>
      </c>
      <c r="T7" s="456">
        <v>1454075.9181199376</v>
      </c>
      <c r="U7" s="456">
        <v>1448465.8992281621</v>
      </c>
      <c r="V7" s="456">
        <v>1450964.7712074621</v>
      </c>
      <c r="W7" s="456">
        <v>1452316.9787338246</v>
      </c>
      <c r="X7" s="456">
        <v>1452316.644421753</v>
      </c>
      <c r="Y7" s="456">
        <v>1452310.4407096198</v>
      </c>
      <c r="Z7" s="456">
        <v>1452310.3032452003</v>
      </c>
      <c r="AA7" s="456">
        <v>1452310.1808258572</v>
      </c>
      <c r="AB7" s="456">
        <v>1452310.060609546</v>
      </c>
      <c r="AC7" s="456">
        <v>1452309.9422606826</v>
      </c>
      <c r="AD7" s="2"/>
      <c r="AE7" s="2"/>
      <c r="AF7" s="2"/>
      <c r="AG7" s="2"/>
      <c r="AH7" s="2"/>
      <c r="AI7" s="2"/>
    </row>
    <row r="8" spans="2:35" ht="15">
      <c r="B8" s="67"/>
      <c r="C8" s="58" t="s">
        <v>204</v>
      </c>
      <c r="D8" s="58"/>
      <c r="E8" s="456">
        <v>39765.4</v>
      </c>
      <c r="F8" s="456">
        <v>72354</v>
      </c>
      <c r="G8" s="456">
        <v>291724.79999999999</v>
      </c>
      <c r="H8" s="456">
        <v>236660.09999999998</v>
      </c>
      <c r="I8" s="456">
        <v>86978.599999999991</v>
      </c>
      <c r="J8" s="456">
        <v>34279.699999999997</v>
      </c>
      <c r="K8" s="456">
        <v>660.1</v>
      </c>
      <c r="L8" s="456">
        <v>23133.8</v>
      </c>
      <c r="M8" s="456">
        <v>0</v>
      </c>
      <c r="N8" s="456">
        <v>0</v>
      </c>
      <c r="O8" s="456">
        <v>0</v>
      </c>
      <c r="P8" s="456">
        <v>0</v>
      </c>
      <c r="Q8" s="456">
        <v>0</v>
      </c>
      <c r="R8" s="456">
        <v>0</v>
      </c>
      <c r="S8" s="456">
        <v>0</v>
      </c>
      <c r="T8" s="456">
        <v>0</v>
      </c>
      <c r="U8" s="456">
        <v>0</v>
      </c>
      <c r="V8" s="456">
        <v>0</v>
      </c>
      <c r="W8" s="456">
        <v>0</v>
      </c>
      <c r="X8" s="456">
        <v>0</v>
      </c>
      <c r="Y8" s="456">
        <v>0</v>
      </c>
      <c r="Z8" s="456">
        <v>0</v>
      </c>
      <c r="AA8" s="456">
        <v>0</v>
      </c>
      <c r="AB8" s="456">
        <v>0</v>
      </c>
      <c r="AC8" s="456">
        <v>0</v>
      </c>
      <c r="AD8" s="2"/>
      <c r="AE8" s="2"/>
      <c r="AF8" s="2"/>
      <c r="AG8" s="2"/>
      <c r="AH8" s="2"/>
      <c r="AI8" s="2"/>
    </row>
    <row r="9" spans="2:35" ht="15">
      <c r="B9" s="67"/>
      <c r="C9" s="58" t="s">
        <v>337</v>
      </c>
      <c r="D9" s="58"/>
      <c r="E9" s="456">
        <v>1185823.8999999999</v>
      </c>
      <c r="F9" s="456">
        <v>1296371.7</v>
      </c>
      <c r="G9" s="456">
        <v>1218192.1000000001</v>
      </c>
      <c r="H9" s="456">
        <v>1108596</v>
      </c>
      <c r="I9" s="456">
        <v>971024.4</v>
      </c>
      <c r="J9" s="456">
        <v>952678.70000000007</v>
      </c>
      <c r="K9" s="456">
        <v>915446.60000000009</v>
      </c>
      <c r="L9" s="456">
        <v>985609.32899999991</v>
      </c>
      <c r="M9" s="456">
        <v>989891.27602593857</v>
      </c>
      <c r="N9" s="456">
        <v>910164.00744132709</v>
      </c>
      <c r="O9" s="456">
        <v>897716.67778312112</v>
      </c>
      <c r="P9" s="456">
        <v>852983.17446775956</v>
      </c>
      <c r="Q9" s="456">
        <v>853255.2765839966</v>
      </c>
      <c r="R9" s="456">
        <v>861589.48398617934</v>
      </c>
      <c r="S9" s="456">
        <v>877146.34853082942</v>
      </c>
      <c r="T9" s="456">
        <v>896696.58101062512</v>
      </c>
      <c r="U9" s="456">
        <v>893928.74777941662</v>
      </c>
      <c r="V9" s="456">
        <v>889983.45253027137</v>
      </c>
      <c r="W9" s="456">
        <v>885782.31722244807</v>
      </c>
      <c r="X9" s="456">
        <v>883492.41695339396</v>
      </c>
      <c r="Y9" s="456">
        <v>882401.65652179893</v>
      </c>
      <c r="Z9" s="456">
        <v>878697.76949789759</v>
      </c>
      <c r="AA9" s="456">
        <v>875111.62352133822</v>
      </c>
      <c r="AB9" s="456">
        <v>871661.30079980229</v>
      </c>
      <c r="AC9" s="456">
        <v>868451.83583045122</v>
      </c>
      <c r="AD9" s="2"/>
      <c r="AE9" s="2"/>
      <c r="AF9" s="2"/>
      <c r="AG9" s="2"/>
      <c r="AH9" s="2"/>
      <c r="AI9" s="2"/>
    </row>
    <row r="10" spans="2:35" ht="15">
      <c r="B10" s="67"/>
      <c r="C10" s="79" t="s">
        <v>338</v>
      </c>
      <c r="D10" s="58"/>
      <c r="E10" s="456">
        <v>478169.39999999997</v>
      </c>
      <c r="F10" s="456">
        <v>672282.79999999993</v>
      </c>
      <c r="G10" s="456">
        <v>807616.99999999988</v>
      </c>
      <c r="H10" s="456">
        <v>848092.3</v>
      </c>
      <c r="I10" s="456">
        <v>609233.9</v>
      </c>
      <c r="J10" s="456">
        <v>422367.29999999993</v>
      </c>
      <c r="K10" s="456">
        <v>430041.2</v>
      </c>
      <c r="L10" s="456">
        <v>684176.78023863561</v>
      </c>
      <c r="M10" s="456">
        <v>673963.37056904053</v>
      </c>
      <c r="N10" s="456">
        <v>658682.90255867306</v>
      </c>
      <c r="O10" s="456">
        <v>675974.83119795984</v>
      </c>
      <c r="P10" s="456">
        <v>701466.18743979686</v>
      </c>
      <c r="Q10" s="456">
        <v>685258.25467877008</v>
      </c>
      <c r="R10" s="456">
        <v>646920.39027248335</v>
      </c>
      <c r="S10" s="456">
        <v>600210.94515708217</v>
      </c>
      <c r="T10" s="456">
        <v>557379.33710931242</v>
      </c>
      <c r="U10" s="456">
        <v>554537.15144874551</v>
      </c>
      <c r="V10" s="456">
        <v>560981.31867719081</v>
      </c>
      <c r="W10" s="456">
        <v>566534.66151137662</v>
      </c>
      <c r="X10" s="456">
        <v>568824.22746835905</v>
      </c>
      <c r="Y10" s="456">
        <v>569908.78418782086</v>
      </c>
      <c r="Z10" s="456">
        <v>573612.53374730283</v>
      </c>
      <c r="AA10" s="456">
        <v>577198.557304519</v>
      </c>
      <c r="AB10" s="456">
        <v>580648.75980974373</v>
      </c>
      <c r="AC10" s="456">
        <v>583858.10643023148</v>
      </c>
      <c r="AD10" s="2"/>
      <c r="AE10" s="2"/>
      <c r="AF10" s="2"/>
      <c r="AG10" s="2"/>
      <c r="AH10" s="2"/>
      <c r="AI10" s="2"/>
    </row>
    <row r="11" spans="2:35" ht="15.75">
      <c r="B11" s="67"/>
      <c r="C11" s="455" t="s">
        <v>339</v>
      </c>
      <c r="D11" s="460"/>
      <c r="E11" s="454">
        <v>1663993.2999999998</v>
      </c>
      <c r="F11" s="454">
        <v>1968654.5</v>
      </c>
      <c r="G11" s="454">
        <v>2025809.1</v>
      </c>
      <c r="H11" s="454">
        <v>1956688.3</v>
      </c>
      <c r="I11" s="454">
        <v>1580258.3</v>
      </c>
      <c r="J11" s="454">
        <v>1375046</v>
      </c>
      <c r="K11" s="454">
        <v>1345487.8</v>
      </c>
      <c r="L11" s="454">
        <v>1669786.1092386355</v>
      </c>
      <c r="M11" s="454">
        <v>1663854.6465949791</v>
      </c>
      <c r="N11" s="454">
        <v>1568846.9100000001</v>
      </c>
      <c r="O11" s="454">
        <v>1573691.508981081</v>
      </c>
      <c r="P11" s="454">
        <v>1554449.3619075564</v>
      </c>
      <c r="Q11" s="454">
        <v>1538513.5312627666</v>
      </c>
      <c r="R11" s="454">
        <v>1508509.8742586626</v>
      </c>
      <c r="S11" s="454">
        <v>1477357.2936879117</v>
      </c>
      <c r="T11" s="454">
        <v>1454075.9181199376</v>
      </c>
      <c r="U11" s="454">
        <v>1448465.8992281621</v>
      </c>
      <c r="V11" s="454">
        <v>1450964.7712074621</v>
      </c>
      <c r="W11" s="454">
        <v>1452316.9787338246</v>
      </c>
      <c r="X11" s="454">
        <v>1452316.644421753</v>
      </c>
      <c r="Y11" s="454">
        <v>1452310.4407096198</v>
      </c>
      <c r="Z11" s="454">
        <v>1452310.3032452003</v>
      </c>
      <c r="AA11" s="454">
        <v>1452310.1808258572</v>
      </c>
      <c r="AB11" s="454">
        <v>1452310.060609546</v>
      </c>
      <c r="AC11" s="454">
        <v>1452309.9422606826</v>
      </c>
      <c r="AD11" s="2"/>
      <c r="AE11" s="2"/>
      <c r="AF11" s="2"/>
      <c r="AG11" s="2"/>
      <c r="AH11" s="2"/>
      <c r="AI11" s="2"/>
    </row>
    <row r="12" spans="2:35" ht="15.75">
      <c r="B12" s="63" t="s">
        <v>340</v>
      </c>
      <c r="C12" s="58"/>
      <c r="D12" s="58"/>
      <c r="E12" s="456">
        <v>0</v>
      </c>
      <c r="F12" s="456">
        <v>0</v>
      </c>
      <c r="G12" s="456">
        <v>0</v>
      </c>
      <c r="H12" s="456">
        <v>0</v>
      </c>
      <c r="I12" s="456">
        <v>0</v>
      </c>
      <c r="J12" s="456">
        <v>0</v>
      </c>
      <c r="K12" s="456">
        <v>0</v>
      </c>
      <c r="L12" s="456">
        <v>0</v>
      </c>
      <c r="M12" s="456">
        <v>0</v>
      </c>
      <c r="N12" s="456">
        <v>0</v>
      </c>
      <c r="O12" s="456">
        <v>0</v>
      </c>
      <c r="P12" s="456">
        <v>0</v>
      </c>
      <c r="Q12" s="456">
        <v>0</v>
      </c>
      <c r="R12" s="456">
        <v>0</v>
      </c>
      <c r="S12" s="456">
        <v>0</v>
      </c>
      <c r="T12" s="456">
        <v>0</v>
      </c>
      <c r="U12" s="456">
        <v>0</v>
      </c>
      <c r="V12" s="456">
        <v>0</v>
      </c>
      <c r="W12" s="456">
        <v>0</v>
      </c>
      <c r="X12" s="456">
        <v>0</v>
      </c>
      <c r="Y12" s="456">
        <v>0</v>
      </c>
      <c r="Z12" s="456">
        <v>0</v>
      </c>
      <c r="AA12" s="456">
        <v>0</v>
      </c>
      <c r="AB12" s="456">
        <v>0</v>
      </c>
      <c r="AC12" s="456">
        <v>0</v>
      </c>
      <c r="AD12" s="2"/>
      <c r="AE12" s="2"/>
      <c r="AF12" s="2"/>
      <c r="AG12" s="2"/>
      <c r="AH12" s="2"/>
      <c r="AI12" s="2"/>
    </row>
    <row r="13" spans="2:35" ht="15">
      <c r="B13" s="67"/>
      <c r="C13" s="58" t="s">
        <v>337</v>
      </c>
      <c r="D13" s="58"/>
      <c r="E13" s="456">
        <v>79528.5</v>
      </c>
      <c r="F13" s="456">
        <v>47801.5</v>
      </c>
      <c r="G13" s="456">
        <v>0</v>
      </c>
      <c r="H13" s="456">
        <v>0</v>
      </c>
      <c r="I13" s="456">
        <v>0</v>
      </c>
      <c r="J13" s="456">
        <v>14214.8</v>
      </c>
      <c r="K13" s="456">
        <v>39065</v>
      </c>
      <c r="L13" s="456">
        <v>0</v>
      </c>
      <c r="M13" s="456">
        <v>0</v>
      </c>
      <c r="N13" s="456">
        <v>0</v>
      </c>
      <c r="O13" s="456">
        <v>0</v>
      </c>
      <c r="P13" s="456">
        <v>0</v>
      </c>
      <c r="Q13" s="456">
        <v>0</v>
      </c>
      <c r="R13" s="456">
        <v>0</v>
      </c>
      <c r="S13" s="456">
        <v>0</v>
      </c>
      <c r="T13" s="456">
        <v>0</v>
      </c>
      <c r="U13" s="456">
        <v>0</v>
      </c>
      <c r="V13" s="456">
        <v>0</v>
      </c>
      <c r="W13" s="456">
        <v>0</v>
      </c>
      <c r="X13" s="456">
        <v>0</v>
      </c>
      <c r="Y13" s="456">
        <v>0</v>
      </c>
      <c r="Z13" s="456">
        <v>0</v>
      </c>
      <c r="AA13" s="456">
        <v>0</v>
      </c>
      <c r="AB13" s="456">
        <v>0</v>
      </c>
      <c r="AC13" s="456">
        <v>0</v>
      </c>
      <c r="AD13" s="2"/>
      <c r="AE13" s="2"/>
      <c r="AF13" s="2"/>
      <c r="AG13" s="2"/>
      <c r="AH13" s="2"/>
      <c r="AI13" s="2"/>
    </row>
    <row r="14" spans="2:35" ht="15">
      <c r="B14" s="67"/>
      <c r="C14" s="79" t="s">
        <v>338</v>
      </c>
      <c r="D14" s="58"/>
      <c r="E14" s="456">
        <v>179692.59999999998</v>
      </c>
      <c r="F14" s="456">
        <v>140912.59999999998</v>
      </c>
      <c r="G14" s="456">
        <v>0</v>
      </c>
      <c r="H14" s="456">
        <v>-0.1</v>
      </c>
      <c r="I14" s="456">
        <v>0</v>
      </c>
      <c r="J14" s="456">
        <v>36156.200000000004</v>
      </c>
      <c r="K14" s="456">
        <v>134024.20000000001</v>
      </c>
      <c r="L14" s="456">
        <v>0</v>
      </c>
      <c r="M14" s="456">
        <v>0</v>
      </c>
      <c r="N14" s="456">
        <v>0</v>
      </c>
      <c r="O14" s="456">
        <v>0</v>
      </c>
      <c r="P14" s="456">
        <v>0</v>
      </c>
      <c r="Q14" s="456">
        <v>0</v>
      </c>
      <c r="R14" s="456">
        <v>0</v>
      </c>
      <c r="S14" s="456">
        <v>0</v>
      </c>
      <c r="T14" s="456">
        <v>0</v>
      </c>
      <c r="U14" s="456">
        <v>0</v>
      </c>
      <c r="V14" s="456">
        <v>0</v>
      </c>
      <c r="W14" s="456">
        <v>0</v>
      </c>
      <c r="X14" s="456">
        <v>0</v>
      </c>
      <c r="Y14" s="456">
        <v>0</v>
      </c>
      <c r="Z14" s="456">
        <v>0</v>
      </c>
      <c r="AA14" s="456">
        <v>0</v>
      </c>
      <c r="AB14" s="456">
        <v>0</v>
      </c>
      <c r="AC14" s="456">
        <v>0</v>
      </c>
      <c r="AD14" s="2"/>
      <c r="AE14" s="2"/>
      <c r="AF14" s="2"/>
      <c r="AG14" s="2"/>
      <c r="AH14" s="2"/>
      <c r="AI14" s="2"/>
    </row>
    <row r="15" spans="2:35" ht="15.75">
      <c r="B15" s="67"/>
      <c r="C15" s="455" t="s">
        <v>341</v>
      </c>
      <c r="D15" s="460"/>
      <c r="E15" s="454">
        <v>259221.09999999998</v>
      </c>
      <c r="F15" s="454">
        <v>188714.09999999998</v>
      </c>
      <c r="G15" s="454">
        <v>0</v>
      </c>
      <c r="H15" s="454">
        <v>-0.1</v>
      </c>
      <c r="I15" s="454">
        <v>0</v>
      </c>
      <c r="J15" s="454">
        <v>50371</v>
      </c>
      <c r="K15" s="454">
        <v>173089.2</v>
      </c>
      <c r="L15" s="454">
        <v>0</v>
      </c>
      <c r="M15" s="454">
        <v>0</v>
      </c>
      <c r="N15" s="454">
        <v>0</v>
      </c>
      <c r="O15" s="454">
        <v>0</v>
      </c>
      <c r="P15" s="454">
        <v>0</v>
      </c>
      <c r="Q15" s="454">
        <v>0</v>
      </c>
      <c r="R15" s="454">
        <v>0</v>
      </c>
      <c r="S15" s="454">
        <v>0</v>
      </c>
      <c r="T15" s="454">
        <v>0</v>
      </c>
      <c r="U15" s="454">
        <v>0</v>
      </c>
      <c r="V15" s="454">
        <v>0</v>
      </c>
      <c r="W15" s="454">
        <v>0</v>
      </c>
      <c r="X15" s="454">
        <v>0</v>
      </c>
      <c r="Y15" s="454">
        <v>0</v>
      </c>
      <c r="Z15" s="454">
        <v>0</v>
      </c>
      <c r="AA15" s="454">
        <v>0</v>
      </c>
      <c r="AB15" s="454">
        <v>0</v>
      </c>
      <c r="AC15" s="454">
        <v>0</v>
      </c>
      <c r="AD15" s="2"/>
      <c r="AE15" s="2"/>
      <c r="AF15" s="2"/>
      <c r="AG15" s="2"/>
      <c r="AH15" s="2"/>
      <c r="AI15" s="2"/>
    </row>
    <row r="16" spans="2:35" ht="15.75">
      <c r="B16" s="63" t="s">
        <v>342</v>
      </c>
      <c r="C16" s="58"/>
      <c r="D16" s="58"/>
      <c r="E16" s="456">
        <v>0</v>
      </c>
      <c r="F16" s="456">
        <v>0</v>
      </c>
      <c r="G16" s="456">
        <v>0</v>
      </c>
      <c r="H16" s="456">
        <v>0</v>
      </c>
      <c r="I16" s="456">
        <v>0</v>
      </c>
      <c r="J16" s="456">
        <v>0</v>
      </c>
      <c r="K16" s="456">
        <v>0</v>
      </c>
      <c r="L16" s="456">
        <v>0</v>
      </c>
      <c r="M16" s="456">
        <v>0</v>
      </c>
      <c r="N16" s="456">
        <v>0</v>
      </c>
      <c r="O16" s="456">
        <v>0</v>
      </c>
      <c r="P16" s="456">
        <v>0</v>
      </c>
      <c r="Q16" s="456">
        <v>0</v>
      </c>
      <c r="R16" s="456">
        <v>0</v>
      </c>
      <c r="S16" s="456">
        <v>0</v>
      </c>
      <c r="T16" s="456">
        <v>0</v>
      </c>
      <c r="U16" s="456">
        <v>0</v>
      </c>
      <c r="V16" s="456">
        <v>0</v>
      </c>
      <c r="W16" s="456">
        <v>0</v>
      </c>
      <c r="X16" s="456">
        <v>0</v>
      </c>
      <c r="Y16" s="456">
        <v>0</v>
      </c>
      <c r="Z16" s="456">
        <v>0</v>
      </c>
      <c r="AA16" s="456">
        <v>0</v>
      </c>
      <c r="AB16" s="456">
        <v>0</v>
      </c>
      <c r="AC16" s="456">
        <v>0</v>
      </c>
      <c r="AD16" s="2"/>
      <c r="AE16" s="2"/>
      <c r="AF16" s="2"/>
      <c r="AG16" s="2"/>
      <c r="AH16" s="2"/>
      <c r="AI16" s="2"/>
    </row>
    <row r="17" spans="2:35" ht="15">
      <c r="B17" s="67"/>
      <c r="C17" s="58" t="s">
        <v>337</v>
      </c>
      <c r="D17" s="58"/>
      <c r="E17" s="456">
        <v>100724</v>
      </c>
      <c r="F17" s="456">
        <v>117083.40000000001</v>
      </c>
      <c r="G17" s="456">
        <v>89630.299999999988</v>
      </c>
      <c r="H17" s="456">
        <v>55815.100000000006</v>
      </c>
      <c r="I17" s="456">
        <v>27179.000000000004</v>
      </c>
      <c r="J17" s="456">
        <v>21291.599999999999</v>
      </c>
      <c r="K17" s="456">
        <v>23064.300000000003</v>
      </c>
      <c r="L17" s="456">
        <v>15970.699999999999</v>
      </c>
      <c r="M17" s="456">
        <v>0</v>
      </c>
      <c r="N17" s="456">
        <v>0</v>
      </c>
      <c r="O17" s="456">
        <v>0</v>
      </c>
      <c r="P17" s="456">
        <v>0</v>
      </c>
      <c r="Q17" s="456">
        <v>0</v>
      </c>
      <c r="R17" s="456">
        <v>0</v>
      </c>
      <c r="S17" s="456">
        <v>0</v>
      </c>
      <c r="T17" s="456">
        <v>0</v>
      </c>
      <c r="U17" s="456">
        <v>0</v>
      </c>
      <c r="V17" s="456">
        <v>0</v>
      </c>
      <c r="W17" s="456">
        <v>0</v>
      </c>
      <c r="X17" s="456">
        <v>0</v>
      </c>
      <c r="Y17" s="456">
        <v>0</v>
      </c>
      <c r="Z17" s="456">
        <v>0</v>
      </c>
      <c r="AA17" s="456">
        <v>0</v>
      </c>
      <c r="AB17" s="456">
        <v>0</v>
      </c>
      <c r="AC17" s="456">
        <v>0</v>
      </c>
      <c r="AD17" s="2"/>
      <c r="AE17" s="2"/>
      <c r="AF17" s="2"/>
      <c r="AG17" s="2"/>
      <c r="AH17" s="2"/>
      <c r="AI17" s="2"/>
    </row>
    <row r="18" spans="2:35" ht="15">
      <c r="B18" s="67"/>
      <c r="C18" s="79" t="s">
        <v>338</v>
      </c>
      <c r="D18" s="58"/>
      <c r="E18" s="456">
        <v>19033.600000000002</v>
      </c>
      <c r="F18" s="456">
        <v>24458.3</v>
      </c>
      <c r="G18" s="456">
        <v>24121.200000000001</v>
      </c>
      <c r="H18" s="456">
        <v>16353.300000000001</v>
      </c>
      <c r="I18" s="456">
        <v>6372.3</v>
      </c>
      <c r="J18" s="456">
        <v>5648.7</v>
      </c>
      <c r="K18" s="456">
        <v>6136.8999999999987</v>
      </c>
      <c r="L18" s="456">
        <v>3482.7999999999997</v>
      </c>
      <c r="M18" s="456">
        <v>0</v>
      </c>
      <c r="N18" s="456">
        <v>0</v>
      </c>
      <c r="O18" s="456">
        <v>0</v>
      </c>
      <c r="P18" s="456">
        <v>0</v>
      </c>
      <c r="Q18" s="456">
        <v>0</v>
      </c>
      <c r="R18" s="456">
        <v>0</v>
      </c>
      <c r="S18" s="456">
        <v>0</v>
      </c>
      <c r="T18" s="456">
        <v>0</v>
      </c>
      <c r="U18" s="456">
        <v>0</v>
      </c>
      <c r="V18" s="456">
        <v>0</v>
      </c>
      <c r="W18" s="456">
        <v>0</v>
      </c>
      <c r="X18" s="456">
        <v>0</v>
      </c>
      <c r="Y18" s="456">
        <v>0</v>
      </c>
      <c r="Z18" s="456">
        <v>0</v>
      </c>
      <c r="AA18" s="456">
        <v>0</v>
      </c>
      <c r="AB18" s="456">
        <v>0</v>
      </c>
      <c r="AC18" s="456">
        <v>0</v>
      </c>
      <c r="AD18" s="2"/>
      <c r="AE18" s="2"/>
      <c r="AF18" s="2"/>
      <c r="AG18" s="2"/>
      <c r="AH18" s="2"/>
      <c r="AI18" s="2"/>
    </row>
    <row r="19" spans="2:35" ht="15.75">
      <c r="B19" s="67"/>
      <c r="C19" s="455" t="s">
        <v>343</v>
      </c>
      <c r="D19" s="460"/>
      <c r="E19" s="454">
        <v>119757.6</v>
      </c>
      <c r="F19" s="454">
        <v>141541.70000000001</v>
      </c>
      <c r="G19" s="454">
        <v>113751.49999999999</v>
      </c>
      <c r="H19" s="454">
        <v>72168.400000000009</v>
      </c>
      <c r="I19" s="454">
        <v>33551.300000000003</v>
      </c>
      <c r="J19" s="454">
        <v>26940.3</v>
      </c>
      <c r="K19" s="454">
        <v>29201.200000000001</v>
      </c>
      <c r="L19" s="454">
        <v>19453.5</v>
      </c>
      <c r="M19" s="454">
        <v>0</v>
      </c>
      <c r="N19" s="454">
        <v>0</v>
      </c>
      <c r="O19" s="454">
        <v>0</v>
      </c>
      <c r="P19" s="454">
        <v>0</v>
      </c>
      <c r="Q19" s="454">
        <v>0</v>
      </c>
      <c r="R19" s="454">
        <v>0</v>
      </c>
      <c r="S19" s="454">
        <v>0</v>
      </c>
      <c r="T19" s="454">
        <v>0</v>
      </c>
      <c r="U19" s="454">
        <v>0</v>
      </c>
      <c r="V19" s="454">
        <v>0</v>
      </c>
      <c r="W19" s="454">
        <v>0</v>
      </c>
      <c r="X19" s="454">
        <v>0</v>
      </c>
      <c r="Y19" s="454">
        <v>0</v>
      </c>
      <c r="Z19" s="454">
        <v>0</v>
      </c>
      <c r="AA19" s="454">
        <v>0</v>
      </c>
      <c r="AB19" s="454">
        <v>0</v>
      </c>
      <c r="AC19" s="454">
        <v>0</v>
      </c>
      <c r="AD19" s="2"/>
      <c r="AE19" s="2"/>
      <c r="AF19" s="2"/>
      <c r="AG19" s="2"/>
      <c r="AH19" s="2"/>
      <c r="AI19" s="2"/>
    </row>
    <row r="20" spans="2:35" ht="15.75">
      <c r="B20" s="63" t="s">
        <v>344</v>
      </c>
      <c r="C20" s="455"/>
      <c r="D20" s="455"/>
      <c r="E20" s="454">
        <v>0</v>
      </c>
      <c r="F20" s="454">
        <v>0</v>
      </c>
      <c r="G20" s="454">
        <v>0</v>
      </c>
      <c r="H20" s="454">
        <v>0</v>
      </c>
      <c r="I20" s="454">
        <v>0</v>
      </c>
      <c r="J20" s="454">
        <v>0</v>
      </c>
      <c r="K20" s="454">
        <v>0</v>
      </c>
      <c r="L20" s="454">
        <v>0</v>
      </c>
      <c r="M20" s="454">
        <v>0</v>
      </c>
      <c r="N20" s="454">
        <v>0</v>
      </c>
      <c r="O20" s="454">
        <v>0</v>
      </c>
      <c r="P20" s="454">
        <v>0</v>
      </c>
      <c r="Q20" s="454">
        <v>0</v>
      </c>
      <c r="R20" s="454">
        <v>0</v>
      </c>
      <c r="S20" s="454">
        <v>0</v>
      </c>
      <c r="T20" s="454">
        <v>0</v>
      </c>
      <c r="U20" s="454">
        <v>0</v>
      </c>
      <c r="V20" s="454">
        <v>0</v>
      </c>
      <c r="W20" s="454">
        <v>0</v>
      </c>
      <c r="X20" s="454">
        <v>0</v>
      </c>
      <c r="Y20" s="454">
        <v>0</v>
      </c>
      <c r="Z20" s="454">
        <v>0</v>
      </c>
      <c r="AA20" s="454">
        <v>0</v>
      </c>
      <c r="AB20" s="454">
        <v>0</v>
      </c>
      <c r="AC20" s="454">
        <v>0</v>
      </c>
      <c r="AD20" s="2"/>
      <c r="AE20" s="2"/>
      <c r="AF20" s="2"/>
      <c r="AG20" s="2"/>
      <c r="AH20" s="2"/>
      <c r="AI20" s="2"/>
    </row>
    <row r="21" spans="2:35" ht="15.75">
      <c r="B21" s="67"/>
      <c r="C21" s="58" t="s">
        <v>337</v>
      </c>
      <c r="D21" s="455"/>
      <c r="E21" s="456">
        <v>36000</v>
      </c>
      <c r="F21" s="456">
        <v>0</v>
      </c>
      <c r="G21" s="456">
        <v>0</v>
      </c>
      <c r="H21" s="456">
        <v>0</v>
      </c>
      <c r="I21" s="456">
        <v>0</v>
      </c>
      <c r="J21" s="456">
        <v>0</v>
      </c>
      <c r="K21" s="456">
        <v>0</v>
      </c>
      <c r="L21" s="456">
        <v>0</v>
      </c>
      <c r="M21" s="456">
        <v>0</v>
      </c>
      <c r="N21" s="456">
        <v>0</v>
      </c>
      <c r="O21" s="456">
        <v>0</v>
      </c>
      <c r="P21" s="456">
        <v>0</v>
      </c>
      <c r="Q21" s="456">
        <v>0</v>
      </c>
      <c r="R21" s="456">
        <v>0</v>
      </c>
      <c r="S21" s="456">
        <v>0</v>
      </c>
      <c r="T21" s="456">
        <v>0</v>
      </c>
      <c r="U21" s="456">
        <v>0</v>
      </c>
      <c r="V21" s="456">
        <v>0</v>
      </c>
      <c r="W21" s="456">
        <v>0</v>
      </c>
      <c r="X21" s="456">
        <v>0</v>
      </c>
      <c r="Y21" s="456">
        <v>0</v>
      </c>
      <c r="Z21" s="456">
        <v>0</v>
      </c>
      <c r="AA21" s="456">
        <v>0</v>
      </c>
      <c r="AB21" s="456">
        <v>0</v>
      </c>
      <c r="AC21" s="456">
        <v>0</v>
      </c>
      <c r="AD21" s="2"/>
      <c r="AE21" s="2"/>
      <c r="AF21" s="2"/>
      <c r="AG21" s="2"/>
      <c r="AH21" s="2"/>
      <c r="AI21" s="2"/>
    </row>
    <row r="22" spans="2:35" ht="15.75">
      <c r="B22" s="67"/>
      <c r="C22" s="58" t="s">
        <v>338</v>
      </c>
      <c r="D22" s="455"/>
      <c r="E22" s="456">
        <v>1660.4</v>
      </c>
      <c r="F22" s="456">
        <v>0</v>
      </c>
      <c r="G22" s="456">
        <v>50202.8</v>
      </c>
      <c r="H22" s="456">
        <v>13388.1</v>
      </c>
      <c r="I22" s="456">
        <v>0</v>
      </c>
      <c r="J22" s="456">
        <v>0</v>
      </c>
      <c r="K22" s="456">
        <v>0</v>
      </c>
      <c r="L22" s="456">
        <v>0</v>
      </c>
      <c r="M22" s="456">
        <v>0</v>
      </c>
      <c r="N22" s="456">
        <v>0</v>
      </c>
      <c r="O22" s="456">
        <v>0</v>
      </c>
      <c r="P22" s="456">
        <v>0</v>
      </c>
      <c r="Q22" s="456">
        <v>0</v>
      </c>
      <c r="R22" s="456">
        <v>0</v>
      </c>
      <c r="S22" s="456">
        <v>0</v>
      </c>
      <c r="T22" s="456">
        <v>0</v>
      </c>
      <c r="U22" s="456">
        <v>0</v>
      </c>
      <c r="V22" s="456">
        <v>0</v>
      </c>
      <c r="W22" s="456">
        <v>0</v>
      </c>
      <c r="X22" s="456">
        <v>0</v>
      </c>
      <c r="Y22" s="456">
        <v>0</v>
      </c>
      <c r="Z22" s="456">
        <v>0</v>
      </c>
      <c r="AA22" s="456">
        <v>0</v>
      </c>
      <c r="AB22" s="456">
        <v>0</v>
      </c>
      <c r="AC22" s="456">
        <v>0</v>
      </c>
      <c r="AD22" s="2"/>
      <c r="AE22" s="2"/>
      <c r="AF22" s="2"/>
      <c r="AG22" s="2"/>
      <c r="AH22" s="2"/>
      <c r="AI22" s="2"/>
    </row>
    <row r="23" spans="2:35" ht="15.75">
      <c r="B23" s="67"/>
      <c r="C23" s="455" t="s">
        <v>22</v>
      </c>
      <c r="D23" s="455"/>
      <c r="E23" s="454">
        <v>37660.400000000001</v>
      </c>
      <c r="F23" s="454">
        <v>0</v>
      </c>
      <c r="G23" s="454">
        <v>50202.8</v>
      </c>
      <c r="H23" s="454">
        <v>13388.1</v>
      </c>
      <c r="I23" s="454">
        <v>0</v>
      </c>
      <c r="J23" s="454">
        <v>0</v>
      </c>
      <c r="K23" s="454">
        <v>0</v>
      </c>
      <c r="L23" s="454">
        <v>0</v>
      </c>
      <c r="M23" s="454">
        <v>0</v>
      </c>
      <c r="N23" s="454">
        <v>0</v>
      </c>
      <c r="O23" s="454">
        <v>0</v>
      </c>
      <c r="P23" s="454">
        <v>0</v>
      </c>
      <c r="Q23" s="454">
        <v>0</v>
      </c>
      <c r="R23" s="454">
        <v>0</v>
      </c>
      <c r="S23" s="454">
        <v>0</v>
      </c>
      <c r="T23" s="454">
        <v>0</v>
      </c>
      <c r="U23" s="454">
        <v>0</v>
      </c>
      <c r="V23" s="454">
        <v>0</v>
      </c>
      <c r="W23" s="454">
        <v>0</v>
      </c>
      <c r="X23" s="454">
        <v>0</v>
      </c>
      <c r="Y23" s="454">
        <v>0</v>
      </c>
      <c r="Z23" s="454">
        <v>0</v>
      </c>
      <c r="AA23" s="454">
        <v>0</v>
      </c>
      <c r="AB23" s="454">
        <v>0</v>
      </c>
      <c r="AC23" s="454">
        <v>0</v>
      </c>
      <c r="AD23" s="2"/>
      <c r="AE23" s="2"/>
      <c r="AF23" s="2"/>
      <c r="AG23" s="2"/>
      <c r="AH23" s="2"/>
      <c r="AI23" s="2"/>
    </row>
    <row r="24" spans="2:35" ht="15.75">
      <c r="B24" s="63" t="s">
        <v>345</v>
      </c>
      <c r="C24" s="58"/>
      <c r="D24" s="58"/>
      <c r="E24" s="456">
        <v>0</v>
      </c>
      <c r="F24" s="456">
        <v>0</v>
      </c>
      <c r="G24" s="456">
        <v>0</v>
      </c>
      <c r="H24" s="456">
        <v>0</v>
      </c>
      <c r="I24" s="456">
        <v>0</v>
      </c>
      <c r="J24" s="456">
        <v>0</v>
      </c>
      <c r="K24" s="456">
        <v>0</v>
      </c>
      <c r="L24" s="456">
        <v>0</v>
      </c>
      <c r="M24" s="456">
        <v>0</v>
      </c>
      <c r="N24" s="456">
        <v>0</v>
      </c>
      <c r="O24" s="456">
        <v>0</v>
      </c>
      <c r="P24" s="456">
        <v>0</v>
      </c>
      <c r="Q24" s="456">
        <v>0</v>
      </c>
      <c r="R24" s="456">
        <v>0</v>
      </c>
      <c r="S24" s="456">
        <v>0</v>
      </c>
      <c r="T24" s="456">
        <v>0</v>
      </c>
      <c r="U24" s="456">
        <v>0</v>
      </c>
      <c r="V24" s="456">
        <v>0</v>
      </c>
      <c r="W24" s="456">
        <v>0</v>
      </c>
      <c r="X24" s="456">
        <v>0</v>
      </c>
      <c r="Y24" s="456">
        <v>0</v>
      </c>
      <c r="Z24" s="456">
        <v>0</v>
      </c>
      <c r="AA24" s="456">
        <v>0</v>
      </c>
      <c r="AB24" s="456">
        <v>0</v>
      </c>
      <c r="AC24" s="456">
        <v>0</v>
      </c>
      <c r="AD24" s="2"/>
      <c r="AE24" s="2"/>
      <c r="AF24" s="2"/>
      <c r="AG24" s="2"/>
      <c r="AH24" s="2"/>
      <c r="AI24" s="2"/>
    </row>
    <row r="25" spans="2:35" ht="15">
      <c r="B25" s="67"/>
      <c r="C25" s="58" t="s">
        <v>337</v>
      </c>
      <c r="D25" s="58"/>
      <c r="E25" s="456">
        <v>1402076.4</v>
      </c>
      <c r="F25" s="456">
        <v>1461256.5999999999</v>
      </c>
      <c r="G25" s="456">
        <v>1307822.4000000001</v>
      </c>
      <c r="H25" s="456">
        <v>1164411.1000000001</v>
      </c>
      <c r="I25" s="456">
        <v>998203.4</v>
      </c>
      <c r="J25" s="456">
        <v>988185.10000000009</v>
      </c>
      <c r="K25" s="456">
        <v>977575.90000000014</v>
      </c>
      <c r="L25" s="456">
        <v>1001580.0289999999</v>
      </c>
      <c r="M25" s="456">
        <v>989891.27602593857</v>
      </c>
      <c r="N25" s="456">
        <v>910164.00744132709</v>
      </c>
      <c r="O25" s="456">
        <v>897716.67778312112</v>
      </c>
      <c r="P25" s="456">
        <v>852983.17446775956</v>
      </c>
      <c r="Q25" s="456">
        <v>853255.2765839966</v>
      </c>
      <c r="R25" s="456">
        <v>861589.48398617934</v>
      </c>
      <c r="S25" s="456">
        <v>877146.34853082942</v>
      </c>
      <c r="T25" s="456">
        <v>896696.58101062512</v>
      </c>
      <c r="U25" s="456">
        <v>893928.74777941662</v>
      </c>
      <c r="V25" s="456">
        <v>889983.45253027137</v>
      </c>
      <c r="W25" s="456">
        <v>885782.31722244807</v>
      </c>
      <c r="X25" s="456">
        <v>883492.41695339396</v>
      </c>
      <c r="Y25" s="456">
        <v>882401.65652179893</v>
      </c>
      <c r="Z25" s="456">
        <v>878697.76949789759</v>
      </c>
      <c r="AA25" s="456">
        <v>875111.62352133822</v>
      </c>
      <c r="AB25" s="456">
        <v>871661.30079980229</v>
      </c>
      <c r="AC25" s="456">
        <v>868451.83583045122</v>
      </c>
      <c r="AD25" s="2"/>
      <c r="AE25" s="2"/>
      <c r="AF25" s="2"/>
      <c r="AG25" s="2"/>
      <c r="AH25" s="2"/>
      <c r="AI25" s="2"/>
    </row>
    <row r="26" spans="2:35" ht="15">
      <c r="B26" s="67"/>
      <c r="C26" s="79" t="s">
        <v>338</v>
      </c>
      <c r="D26" s="58"/>
      <c r="E26" s="456">
        <v>678556</v>
      </c>
      <c r="F26" s="456">
        <v>837653.7</v>
      </c>
      <c r="G26" s="456">
        <v>881940.99999999988</v>
      </c>
      <c r="H26" s="456">
        <v>877833.60000000009</v>
      </c>
      <c r="I26" s="456">
        <v>615606.20000000007</v>
      </c>
      <c r="J26" s="456">
        <v>464172.19999999995</v>
      </c>
      <c r="K26" s="456">
        <v>570202.30000000005</v>
      </c>
      <c r="L26" s="456">
        <v>687659.58023863565</v>
      </c>
      <c r="M26" s="456">
        <v>673963.37056904053</v>
      </c>
      <c r="N26" s="456">
        <v>658682.90255867306</v>
      </c>
      <c r="O26" s="456">
        <v>675974.83119795984</v>
      </c>
      <c r="P26" s="456">
        <v>701466.18743979686</v>
      </c>
      <c r="Q26" s="456">
        <v>685258.25467877008</v>
      </c>
      <c r="R26" s="456">
        <v>646920.39027248335</v>
      </c>
      <c r="S26" s="456">
        <v>600210.94515708217</v>
      </c>
      <c r="T26" s="456">
        <v>557379.33710931242</v>
      </c>
      <c r="U26" s="456">
        <v>554537.15144874551</v>
      </c>
      <c r="V26" s="456">
        <v>560981.31867719081</v>
      </c>
      <c r="W26" s="456">
        <v>566534.66151137662</v>
      </c>
      <c r="X26" s="456">
        <v>568824.22746835905</v>
      </c>
      <c r="Y26" s="456">
        <v>569908.78418782086</v>
      </c>
      <c r="Z26" s="456">
        <v>573612.53374730283</v>
      </c>
      <c r="AA26" s="456">
        <v>577198.557304519</v>
      </c>
      <c r="AB26" s="456">
        <v>580648.75980974373</v>
      </c>
      <c r="AC26" s="456">
        <v>583858.10643023148</v>
      </c>
      <c r="AD26" s="2"/>
      <c r="AE26" s="2"/>
      <c r="AF26" s="2"/>
      <c r="AG26" s="2"/>
      <c r="AH26" s="2"/>
      <c r="AI26" s="2"/>
    </row>
    <row r="27" spans="2:35" ht="15.75">
      <c r="B27" s="67"/>
      <c r="C27" s="455" t="s">
        <v>345</v>
      </c>
      <c r="D27" s="460"/>
      <c r="E27" s="454">
        <v>2080632.4</v>
      </c>
      <c r="F27" s="454">
        <v>2298910.3000000003</v>
      </c>
      <c r="G27" s="454">
        <v>2189763.4</v>
      </c>
      <c r="H27" s="454">
        <v>2042244.7</v>
      </c>
      <c r="I27" s="454">
        <v>1613809.6</v>
      </c>
      <c r="J27" s="454">
        <v>1452357.3</v>
      </c>
      <c r="K27" s="454">
        <v>1547778.2</v>
      </c>
      <c r="L27" s="454">
        <v>1689239.6092386355</v>
      </c>
      <c r="M27" s="454">
        <v>1663854.6465949791</v>
      </c>
      <c r="N27" s="454">
        <v>1568846.9100000001</v>
      </c>
      <c r="O27" s="454">
        <v>1573691.508981081</v>
      </c>
      <c r="P27" s="454">
        <v>1554449.3619075564</v>
      </c>
      <c r="Q27" s="454">
        <v>1538513.5312627666</v>
      </c>
      <c r="R27" s="454">
        <v>1508509.8742586626</v>
      </c>
      <c r="S27" s="454">
        <v>1477357.2936879117</v>
      </c>
      <c r="T27" s="454">
        <v>1454075.9181199376</v>
      </c>
      <c r="U27" s="454">
        <v>1448465.8992281621</v>
      </c>
      <c r="V27" s="454">
        <v>1450964.7712074621</v>
      </c>
      <c r="W27" s="454">
        <v>1452316.9787338246</v>
      </c>
      <c r="X27" s="454">
        <v>1452316.644421753</v>
      </c>
      <c r="Y27" s="454">
        <v>1452310.4407096198</v>
      </c>
      <c r="Z27" s="454">
        <v>1452310.3032452003</v>
      </c>
      <c r="AA27" s="454">
        <v>1452310.1808258572</v>
      </c>
      <c r="AB27" s="454">
        <v>1452310.060609546</v>
      </c>
      <c r="AC27" s="454">
        <v>1452309.9422606826</v>
      </c>
      <c r="AD27" s="2"/>
      <c r="AE27" s="2"/>
      <c r="AF27" s="2"/>
      <c r="AG27" s="2"/>
      <c r="AH27" s="2"/>
      <c r="AI27" s="2"/>
    </row>
    <row r="28" spans="2:35" ht="15.75">
      <c r="B28" s="63" t="s">
        <v>346</v>
      </c>
      <c r="C28" s="455"/>
      <c r="D28" s="455"/>
      <c r="E28" s="454">
        <v>0</v>
      </c>
      <c r="F28" s="454">
        <v>0</v>
      </c>
      <c r="G28" s="454">
        <v>0</v>
      </c>
      <c r="H28" s="454">
        <v>0</v>
      </c>
      <c r="I28" s="454">
        <v>0</v>
      </c>
      <c r="J28" s="454">
        <v>0</v>
      </c>
      <c r="K28" s="454">
        <v>0</v>
      </c>
      <c r="L28" s="454">
        <v>0</v>
      </c>
      <c r="M28" s="454">
        <v>0</v>
      </c>
      <c r="N28" s="454">
        <v>0</v>
      </c>
      <c r="O28" s="454">
        <v>0</v>
      </c>
      <c r="P28" s="454">
        <v>0</v>
      </c>
      <c r="Q28" s="454">
        <v>0</v>
      </c>
      <c r="R28" s="454">
        <v>0</v>
      </c>
      <c r="S28" s="454">
        <v>0</v>
      </c>
      <c r="T28" s="454">
        <v>0</v>
      </c>
      <c r="U28" s="454">
        <v>0</v>
      </c>
      <c r="V28" s="454">
        <v>0</v>
      </c>
      <c r="W28" s="454">
        <v>0</v>
      </c>
      <c r="X28" s="454">
        <v>0</v>
      </c>
      <c r="Y28" s="454">
        <v>0</v>
      </c>
      <c r="Z28" s="454">
        <v>0</v>
      </c>
      <c r="AA28" s="454">
        <v>0</v>
      </c>
      <c r="AB28" s="454">
        <v>0</v>
      </c>
      <c r="AC28" s="454">
        <v>0</v>
      </c>
      <c r="AD28" s="2"/>
      <c r="AE28" s="2"/>
      <c r="AF28" s="2"/>
      <c r="AG28" s="2"/>
      <c r="AH28" s="2"/>
      <c r="AI28" s="2"/>
    </row>
    <row r="29" spans="2:35" ht="15.75">
      <c r="B29" s="63" t="s">
        <v>347</v>
      </c>
      <c r="C29" s="455"/>
      <c r="D29" s="455"/>
      <c r="E29" s="454">
        <v>0</v>
      </c>
      <c r="F29" s="454">
        <v>0</v>
      </c>
      <c r="G29" s="454">
        <v>0</v>
      </c>
      <c r="H29" s="454">
        <v>0</v>
      </c>
      <c r="I29" s="454">
        <v>0</v>
      </c>
      <c r="J29" s="454">
        <v>0</v>
      </c>
      <c r="K29" s="454">
        <v>0</v>
      </c>
      <c r="L29" s="454">
        <v>0</v>
      </c>
      <c r="M29" s="454">
        <v>0</v>
      </c>
      <c r="N29" s="454">
        <v>0</v>
      </c>
      <c r="O29" s="454">
        <v>0</v>
      </c>
      <c r="P29" s="454">
        <v>0</v>
      </c>
      <c r="Q29" s="454">
        <v>0</v>
      </c>
      <c r="R29" s="454">
        <v>0</v>
      </c>
      <c r="S29" s="454">
        <v>0</v>
      </c>
      <c r="T29" s="454">
        <v>0</v>
      </c>
      <c r="U29" s="454">
        <v>0</v>
      </c>
      <c r="V29" s="454">
        <v>0</v>
      </c>
      <c r="W29" s="454">
        <v>0</v>
      </c>
      <c r="X29" s="454">
        <v>0</v>
      </c>
      <c r="Y29" s="454">
        <v>0</v>
      </c>
      <c r="Z29" s="454">
        <v>0</v>
      </c>
      <c r="AA29" s="454">
        <v>0</v>
      </c>
      <c r="AB29" s="454">
        <v>0</v>
      </c>
      <c r="AC29" s="454">
        <v>0</v>
      </c>
      <c r="AD29" s="2"/>
      <c r="AE29" s="2"/>
      <c r="AF29" s="2"/>
      <c r="AG29" s="2"/>
      <c r="AH29" s="2"/>
      <c r="AI29" s="2"/>
    </row>
    <row r="30" spans="2:35" ht="15">
      <c r="B30" s="67"/>
      <c r="C30" s="58" t="s">
        <v>337</v>
      </c>
      <c r="D30" s="58"/>
      <c r="E30" s="456">
        <v>0</v>
      </c>
      <c r="F30" s="456">
        <v>0</v>
      </c>
      <c r="G30" s="456">
        <v>0</v>
      </c>
      <c r="H30" s="456">
        <v>0</v>
      </c>
      <c r="I30" s="456">
        <v>0</v>
      </c>
      <c r="J30" s="456">
        <v>0</v>
      </c>
      <c r="K30" s="456">
        <v>0</v>
      </c>
      <c r="L30" s="456">
        <v>0</v>
      </c>
      <c r="M30" s="456">
        <v>0</v>
      </c>
      <c r="N30" s="456">
        <v>0</v>
      </c>
      <c r="O30" s="456">
        <v>0</v>
      </c>
      <c r="P30" s="456">
        <v>0</v>
      </c>
      <c r="Q30" s="456">
        <v>0</v>
      </c>
      <c r="R30" s="456">
        <v>0</v>
      </c>
      <c r="S30" s="456">
        <v>0</v>
      </c>
      <c r="T30" s="456">
        <v>0</v>
      </c>
      <c r="U30" s="456">
        <v>0</v>
      </c>
      <c r="V30" s="456">
        <v>0</v>
      </c>
      <c r="W30" s="456">
        <v>0</v>
      </c>
      <c r="X30" s="456">
        <v>0</v>
      </c>
      <c r="Y30" s="456">
        <v>0</v>
      </c>
      <c r="Z30" s="456">
        <v>0</v>
      </c>
      <c r="AA30" s="456">
        <v>0</v>
      </c>
      <c r="AB30" s="456">
        <v>0</v>
      </c>
      <c r="AC30" s="456">
        <v>0</v>
      </c>
      <c r="AD30" s="2"/>
      <c r="AE30" s="2"/>
      <c r="AF30" s="2"/>
      <c r="AG30" s="2"/>
      <c r="AH30" s="2"/>
      <c r="AI30" s="2"/>
    </row>
    <row r="31" spans="2:35" ht="15">
      <c r="B31" s="67"/>
      <c r="C31" s="58" t="s">
        <v>338</v>
      </c>
      <c r="D31" s="58"/>
      <c r="E31" s="456">
        <v>0</v>
      </c>
      <c r="F31" s="456">
        <v>0</v>
      </c>
      <c r="G31" s="456">
        <v>0</v>
      </c>
      <c r="H31" s="456">
        <v>0</v>
      </c>
      <c r="I31" s="456">
        <v>0</v>
      </c>
      <c r="J31" s="456">
        <v>0</v>
      </c>
      <c r="K31" s="456">
        <v>0</v>
      </c>
      <c r="L31" s="456">
        <v>0</v>
      </c>
      <c r="M31" s="456">
        <v>0</v>
      </c>
      <c r="N31" s="456">
        <v>0</v>
      </c>
      <c r="O31" s="456">
        <v>0</v>
      </c>
      <c r="P31" s="456">
        <v>7347.3409902974308</v>
      </c>
      <c r="Q31" s="456">
        <v>16000.71704034612</v>
      </c>
      <c r="R31" s="456">
        <v>16000.77714762162</v>
      </c>
      <c r="S31" s="456">
        <v>16000.848234665049</v>
      </c>
      <c r="T31" s="456">
        <v>15999.056053582321</v>
      </c>
      <c r="U31" s="456">
        <v>15999.058830831731</v>
      </c>
      <c r="V31" s="456">
        <v>15999.103649391891</v>
      </c>
      <c r="W31" s="456">
        <v>15999.087471477371</v>
      </c>
      <c r="X31" s="456">
        <v>15999.105439207058</v>
      </c>
      <c r="Y31" s="456">
        <v>15999.438860080882</v>
      </c>
      <c r="Z31" s="456">
        <v>15999.44624815852</v>
      </c>
      <c r="AA31" s="456">
        <v>15999.4528276328</v>
      </c>
      <c r="AB31" s="456">
        <v>15999.45928870428</v>
      </c>
      <c r="AC31" s="456">
        <v>15999.46564940903</v>
      </c>
      <c r="AD31" s="2"/>
      <c r="AE31" s="2"/>
      <c r="AF31" s="2"/>
      <c r="AG31" s="2"/>
      <c r="AH31" s="2"/>
      <c r="AI31" s="2"/>
    </row>
    <row r="32" spans="2:35" ht="15.75">
      <c r="B32" s="67"/>
      <c r="C32" s="455" t="s">
        <v>22</v>
      </c>
      <c r="D32" s="455"/>
      <c r="E32" s="454">
        <v>0</v>
      </c>
      <c r="F32" s="454">
        <v>0</v>
      </c>
      <c r="G32" s="454">
        <v>0</v>
      </c>
      <c r="H32" s="454">
        <v>0</v>
      </c>
      <c r="I32" s="454">
        <v>0</v>
      </c>
      <c r="J32" s="454">
        <v>0</v>
      </c>
      <c r="K32" s="454">
        <v>0</v>
      </c>
      <c r="L32" s="454">
        <v>0</v>
      </c>
      <c r="M32" s="454">
        <v>0</v>
      </c>
      <c r="N32" s="454">
        <v>0</v>
      </c>
      <c r="O32" s="454">
        <v>0</v>
      </c>
      <c r="P32" s="454">
        <v>7347.3409902974308</v>
      </c>
      <c r="Q32" s="454">
        <v>16000.71704034612</v>
      </c>
      <c r="R32" s="454">
        <v>16000.77714762162</v>
      </c>
      <c r="S32" s="454">
        <v>16000.848234665049</v>
      </c>
      <c r="T32" s="454">
        <v>15999.056053582321</v>
      </c>
      <c r="U32" s="454">
        <v>15999.058830831731</v>
      </c>
      <c r="V32" s="454">
        <v>15999.103649391891</v>
      </c>
      <c r="W32" s="454">
        <v>15999.087471477371</v>
      </c>
      <c r="X32" s="454">
        <v>15999.105439207058</v>
      </c>
      <c r="Y32" s="454">
        <v>15999.438860080882</v>
      </c>
      <c r="Z32" s="454">
        <v>15999.44624815852</v>
      </c>
      <c r="AA32" s="454">
        <v>15999.4528276328</v>
      </c>
      <c r="AB32" s="454">
        <v>15999.45928870428</v>
      </c>
      <c r="AC32" s="454">
        <v>15999.46564940903</v>
      </c>
      <c r="AD32" s="2"/>
      <c r="AE32" s="2"/>
      <c r="AF32" s="2"/>
      <c r="AG32" s="2"/>
      <c r="AH32" s="2"/>
      <c r="AI32" s="2"/>
    </row>
    <row r="33" spans="2:35" ht="15.75">
      <c r="B33" s="63" t="s">
        <v>348</v>
      </c>
      <c r="C33" s="455"/>
      <c r="D33" s="455"/>
      <c r="E33" s="454">
        <v>0</v>
      </c>
      <c r="F33" s="454">
        <v>0</v>
      </c>
      <c r="G33" s="454">
        <v>0</v>
      </c>
      <c r="H33" s="454">
        <v>0</v>
      </c>
      <c r="I33" s="454">
        <v>0</v>
      </c>
      <c r="J33" s="454">
        <v>0</v>
      </c>
      <c r="K33" s="454">
        <v>0</v>
      </c>
      <c r="L33" s="454">
        <v>0</v>
      </c>
      <c r="M33" s="454">
        <v>0</v>
      </c>
      <c r="N33" s="454">
        <v>0</v>
      </c>
      <c r="O33" s="454">
        <v>0</v>
      </c>
      <c r="P33" s="454">
        <v>0</v>
      </c>
      <c r="Q33" s="454">
        <v>0</v>
      </c>
      <c r="R33" s="454">
        <v>0</v>
      </c>
      <c r="S33" s="454">
        <v>0</v>
      </c>
      <c r="T33" s="454">
        <v>0</v>
      </c>
      <c r="U33" s="454">
        <v>0</v>
      </c>
      <c r="V33" s="454">
        <v>0</v>
      </c>
      <c r="W33" s="454">
        <v>0</v>
      </c>
      <c r="X33" s="454">
        <v>0</v>
      </c>
      <c r="Y33" s="454">
        <v>0</v>
      </c>
      <c r="Z33" s="454">
        <v>0</v>
      </c>
      <c r="AA33" s="454">
        <v>0</v>
      </c>
      <c r="AB33" s="454">
        <v>0</v>
      </c>
      <c r="AC33" s="454">
        <v>0</v>
      </c>
      <c r="AD33" s="2"/>
      <c r="AE33" s="2"/>
      <c r="AF33" s="2"/>
      <c r="AG33" s="2"/>
      <c r="AH33" s="2"/>
      <c r="AI33" s="2"/>
    </row>
    <row r="34" spans="2:35" ht="15">
      <c r="B34" s="67"/>
      <c r="C34" s="58" t="s">
        <v>337</v>
      </c>
      <c r="D34" s="58"/>
      <c r="E34" s="456">
        <v>0</v>
      </c>
      <c r="F34" s="456">
        <v>0</v>
      </c>
      <c r="G34" s="456">
        <v>0</v>
      </c>
      <c r="H34" s="456">
        <v>0</v>
      </c>
      <c r="I34" s="456">
        <v>0</v>
      </c>
      <c r="J34" s="456">
        <v>0</v>
      </c>
      <c r="K34" s="456">
        <v>0</v>
      </c>
      <c r="L34" s="456">
        <v>0</v>
      </c>
      <c r="M34" s="456">
        <v>0</v>
      </c>
      <c r="N34" s="456">
        <v>0</v>
      </c>
      <c r="O34" s="456">
        <v>0</v>
      </c>
      <c r="P34" s="456">
        <v>0</v>
      </c>
      <c r="Q34" s="456">
        <v>0</v>
      </c>
      <c r="R34" s="456">
        <v>0</v>
      </c>
      <c r="S34" s="456">
        <v>0</v>
      </c>
      <c r="T34" s="456">
        <v>0</v>
      </c>
      <c r="U34" s="456">
        <v>0</v>
      </c>
      <c r="V34" s="456">
        <v>0</v>
      </c>
      <c r="W34" s="456">
        <v>0</v>
      </c>
      <c r="X34" s="456">
        <v>0</v>
      </c>
      <c r="Y34" s="456">
        <v>0</v>
      </c>
      <c r="Z34" s="456">
        <v>0</v>
      </c>
      <c r="AA34" s="456">
        <v>0</v>
      </c>
      <c r="AB34" s="456">
        <v>0</v>
      </c>
      <c r="AC34" s="456">
        <v>0</v>
      </c>
      <c r="AD34" s="2"/>
      <c r="AE34" s="2"/>
      <c r="AF34" s="2"/>
      <c r="AG34" s="2"/>
      <c r="AH34" s="2"/>
      <c r="AI34" s="2"/>
    </row>
    <row r="35" spans="2:35" ht="15">
      <c r="B35" s="67"/>
      <c r="C35" s="58" t="s">
        <v>338</v>
      </c>
      <c r="D35" s="58"/>
      <c r="E35" s="456">
        <v>0</v>
      </c>
      <c r="F35" s="456">
        <v>0</v>
      </c>
      <c r="G35" s="456">
        <v>0</v>
      </c>
      <c r="H35" s="456">
        <v>0</v>
      </c>
      <c r="I35" s="456">
        <v>0</v>
      </c>
      <c r="J35" s="456">
        <v>0</v>
      </c>
      <c r="K35" s="456">
        <v>0</v>
      </c>
      <c r="L35" s="456">
        <v>25109.857718028168</v>
      </c>
      <c r="M35" s="456">
        <v>56553.800281971831</v>
      </c>
      <c r="N35" s="456">
        <v>56199.999999999993</v>
      </c>
      <c r="O35" s="456">
        <v>54532.400634360245</v>
      </c>
      <c r="P35" s="456">
        <v>58211.476594059481</v>
      </c>
      <c r="Q35" s="456">
        <v>56202.518604215729</v>
      </c>
      <c r="R35" s="456">
        <v>56202.729731020991</v>
      </c>
      <c r="S35" s="456">
        <v>56202.97942426103</v>
      </c>
      <c r="T35" s="456">
        <v>56196.68438820797</v>
      </c>
      <c r="U35" s="456">
        <v>56196.694143296445</v>
      </c>
      <c r="V35" s="456">
        <v>56196.851568488972</v>
      </c>
      <c r="W35" s="456">
        <v>56196.794743564198</v>
      </c>
      <c r="X35" s="456">
        <v>56196.857855214861</v>
      </c>
      <c r="Y35" s="456">
        <v>56198.028996034132</v>
      </c>
      <c r="Z35" s="456">
        <v>56198.054946656761</v>
      </c>
      <c r="AA35" s="456">
        <v>56198.078057060273</v>
      </c>
      <c r="AB35" s="456">
        <v>56198.100751573802</v>
      </c>
      <c r="AC35" s="456">
        <v>56198.123093549242</v>
      </c>
      <c r="AD35" s="2"/>
      <c r="AE35" s="2"/>
      <c r="AF35" s="2"/>
      <c r="AG35" s="2"/>
      <c r="AH35" s="2"/>
      <c r="AI35" s="2"/>
    </row>
    <row r="36" spans="2:35" ht="15.75">
      <c r="B36" s="67"/>
      <c r="C36" s="58" t="s">
        <v>22</v>
      </c>
      <c r="D36" s="455"/>
      <c r="E36" s="454">
        <v>0</v>
      </c>
      <c r="F36" s="454">
        <v>0</v>
      </c>
      <c r="G36" s="454">
        <v>0</v>
      </c>
      <c r="H36" s="454">
        <v>0</v>
      </c>
      <c r="I36" s="454">
        <v>0</v>
      </c>
      <c r="J36" s="454">
        <v>0</v>
      </c>
      <c r="K36" s="454">
        <v>0</v>
      </c>
      <c r="L36" s="454">
        <v>25109.857718028168</v>
      </c>
      <c r="M36" s="454">
        <v>56553.800281971831</v>
      </c>
      <c r="N36" s="454">
        <v>56199.999999999993</v>
      </c>
      <c r="O36" s="454">
        <v>54532.400634360245</v>
      </c>
      <c r="P36" s="454">
        <v>58211.476594059481</v>
      </c>
      <c r="Q36" s="454">
        <v>56202.518604215729</v>
      </c>
      <c r="R36" s="454">
        <v>56202.729731020991</v>
      </c>
      <c r="S36" s="454">
        <v>56202.97942426103</v>
      </c>
      <c r="T36" s="454">
        <v>56196.68438820797</v>
      </c>
      <c r="U36" s="454">
        <v>56196.694143296445</v>
      </c>
      <c r="V36" s="454">
        <v>56196.851568488972</v>
      </c>
      <c r="W36" s="454">
        <v>56196.794743564198</v>
      </c>
      <c r="X36" s="454">
        <v>56196.857855214861</v>
      </c>
      <c r="Y36" s="454">
        <v>56198.028996034132</v>
      </c>
      <c r="Z36" s="454">
        <v>56198.054946656761</v>
      </c>
      <c r="AA36" s="454">
        <v>56198.078057060273</v>
      </c>
      <c r="AB36" s="454">
        <v>56198.100751573802</v>
      </c>
      <c r="AC36" s="454">
        <v>56198.123093549242</v>
      </c>
      <c r="AD36" s="2"/>
      <c r="AE36" s="2"/>
      <c r="AF36" s="2"/>
      <c r="AG36" s="2"/>
      <c r="AH36" s="2"/>
      <c r="AI36" s="2"/>
    </row>
    <row r="37" spans="2:35" ht="15.75">
      <c r="B37" s="63" t="s">
        <v>349</v>
      </c>
      <c r="C37" s="455"/>
      <c r="D37" s="455"/>
      <c r="E37" s="454">
        <v>0</v>
      </c>
      <c r="F37" s="454">
        <v>0</v>
      </c>
      <c r="G37" s="454">
        <v>0</v>
      </c>
      <c r="H37" s="454">
        <v>0</v>
      </c>
      <c r="I37" s="454">
        <v>0</v>
      </c>
      <c r="J37" s="454">
        <v>0</v>
      </c>
      <c r="K37" s="454">
        <v>0</v>
      </c>
      <c r="L37" s="454">
        <v>0</v>
      </c>
      <c r="M37" s="454">
        <v>0</v>
      </c>
      <c r="N37" s="454">
        <v>0</v>
      </c>
      <c r="O37" s="454">
        <v>0</v>
      </c>
      <c r="P37" s="454">
        <v>0</v>
      </c>
      <c r="Q37" s="454">
        <v>0</v>
      </c>
      <c r="R37" s="454">
        <v>0</v>
      </c>
      <c r="S37" s="454">
        <v>0</v>
      </c>
      <c r="T37" s="454">
        <v>0</v>
      </c>
      <c r="U37" s="454">
        <v>0</v>
      </c>
      <c r="V37" s="454">
        <v>0</v>
      </c>
      <c r="W37" s="454">
        <v>0</v>
      </c>
      <c r="X37" s="454">
        <v>0</v>
      </c>
      <c r="Y37" s="454">
        <v>0</v>
      </c>
      <c r="Z37" s="454">
        <v>0</v>
      </c>
      <c r="AA37" s="454">
        <v>0</v>
      </c>
      <c r="AB37" s="454">
        <v>0</v>
      </c>
      <c r="AC37" s="454">
        <v>0</v>
      </c>
      <c r="AD37" s="2"/>
      <c r="AE37" s="2"/>
      <c r="AF37" s="2"/>
      <c r="AG37" s="2"/>
      <c r="AH37" s="2"/>
      <c r="AI37" s="2"/>
    </row>
    <row r="38" spans="2:35" ht="15">
      <c r="B38" s="67"/>
      <c r="C38" s="58" t="s">
        <v>337</v>
      </c>
      <c r="D38" s="58"/>
      <c r="E38" s="456">
        <v>0</v>
      </c>
      <c r="F38" s="456">
        <v>0</v>
      </c>
      <c r="G38" s="456">
        <v>0</v>
      </c>
      <c r="H38" s="456">
        <v>0</v>
      </c>
      <c r="I38" s="456">
        <v>0</v>
      </c>
      <c r="J38" s="456">
        <v>0</v>
      </c>
      <c r="K38" s="456">
        <v>0</v>
      </c>
      <c r="L38" s="456">
        <v>0</v>
      </c>
      <c r="M38" s="456">
        <v>0</v>
      </c>
      <c r="N38" s="456">
        <v>0</v>
      </c>
      <c r="O38" s="456">
        <v>0</v>
      </c>
      <c r="P38" s="456">
        <v>0</v>
      </c>
      <c r="Q38" s="456">
        <v>0</v>
      </c>
      <c r="R38" s="456">
        <v>0</v>
      </c>
      <c r="S38" s="456">
        <v>0</v>
      </c>
      <c r="T38" s="456">
        <v>0</v>
      </c>
      <c r="U38" s="456">
        <v>0</v>
      </c>
      <c r="V38" s="456">
        <v>0</v>
      </c>
      <c r="W38" s="456">
        <v>0</v>
      </c>
      <c r="X38" s="456">
        <v>0</v>
      </c>
      <c r="Y38" s="456">
        <v>0</v>
      </c>
      <c r="Z38" s="456">
        <v>0</v>
      </c>
      <c r="AA38" s="456">
        <v>0</v>
      </c>
      <c r="AB38" s="456">
        <v>0</v>
      </c>
      <c r="AC38" s="456">
        <v>0</v>
      </c>
      <c r="AD38" s="2"/>
      <c r="AE38" s="2"/>
      <c r="AF38" s="2"/>
      <c r="AG38" s="2"/>
      <c r="AH38" s="2"/>
      <c r="AI38" s="2"/>
    </row>
    <row r="39" spans="2:35" ht="15">
      <c r="B39" s="67"/>
      <c r="C39" s="58" t="s">
        <v>338</v>
      </c>
      <c r="D39" s="58"/>
      <c r="E39" s="456">
        <v>0</v>
      </c>
      <c r="F39" s="456">
        <v>0</v>
      </c>
      <c r="G39" s="456">
        <v>0</v>
      </c>
      <c r="H39" s="456">
        <v>0</v>
      </c>
      <c r="I39" s="456">
        <v>0</v>
      </c>
      <c r="J39" s="456">
        <v>0</v>
      </c>
      <c r="K39" s="456">
        <v>0</v>
      </c>
      <c r="L39" s="456">
        <v>10723.07091161344</v>
      </c>
      <c r="M39" s="456">
        <v>24377.634088386549</v>
      </c>
      <c r="N39" s="456">
        <v>24953.09</v>
      </c>
      <c r="O39" s="456">
        <v>24743.349042280908</v>
      </c>
      <c r="P39" s="456">
        <v>26412.680661005637</v>
      </c>
      <c r="Q39" s="456">
        <v>25501.14278305164</v>
      </c>
      <c r="R39" s="456">
        <v>25501.238579021967</v>
      </c>
      <c r="S39" s="456">
        <v>25501.35187399745</v>
      </c>
      <c r="T39" s="456">
        <v>25498.495585396857</v>
      </c>
      <c r="U39" s="456">
        <v>25498.500011638051</v>
      </c>
      <c r="V39" s="456">
        <v>25498.571441218308</v>
      </c>
      <c r="W39" s="456">
        <v>25498.545657667051</v>
      </c>
      <c r="X39" s="456">
        <v>25498.574293736288</v>
      </c>
      <c r="Y39" s="456">
        <v>25499.105683253914</v>
      </c>
      <c r="Z39" s="456">
        <v>25499.117458002642</v>
      </c>
      <c r="AA39" s="456">
        <v>25499.127944039799</v>
      </c>
      <c r="AB39" s="456">
        <v>25499.13824137246</v>
      </c>
      <c r="AC39" s="456">
        <v>25499.148378745645</v>
      </c>
      <c r="AD39" s="2"/>
      <c r="AE39" s="2"/>
      <c r="AF39" s="2"/>
      <c r="AG39" s="2"/>
      <c r="AH39" s="2"/>
      <c r="AI39" s="2"/>
    </row>
    <row r="40" spans="2:35" ht="15.75">
      <c r="B40" s="67"/>
      <c r="C40" s="455" t="s">
        <v>22</v>
      </c>
      <c r="D40" s="455"/>
      <c r="E40" s="454">
        <v>0</v>
      </c>
      <c r="F40" s="454">
        <v>0</v>
      </c>
      <c r="G40" s="454">
        <v>0</v>
      </c>
      <c r="H40" s="454">
        <v>0</v>
      </c>
      <c r="I40" s="454">
        <v>0</v>
      </c>
      <c r="J40" s="454">
        <v>0</v>
      </c>
      <c r="K40" s="454">
        <v>0</v>
      </c>
      <c r="L40" s="454">
        <v>10723.07091161344</v>
      </c>
      <c r="M40" s="454">
        <v>24377.634088386549</v>
      </c>
      <c r="N40" s="454">
        <v>24953.09</v>
      </c>
      <c r="O40" s="454">
        <v>24743.349042280908</v>
      </c>
      <c r="P40" s="454">
        <v>26412.680661005637</v>
      </c>
      <c r="Q40" s="454">
        <v>25501.14278305164</v>
      </c>
      <c r="R40" s="454">
        <v>25501.238579021967</v>
      </c>
      <c r="S40" s="454">
        <v>25501.35187399745</v>
      </c>
      <c r="T40" s="454">
        <v>25498.495585396857</v>
      </c>
      <c r="U40" s="454">
        <v>25498.500011638051</v>
      </c>
      <c r="V40" s="454">
        <v>25498.571441218308</v>
      </c>
      <c r="W40" s="454">
        <v>25498.545657667051</v>
      </c>
      <c r="X40" s="454">
        <v>25498.574293736288</v>
      </c>
      <c r="Y40" s="454">
        <v>25499.105683253914</v>
      </c>
      <c r="Z40" s="454">
        <v>25499.117458002642</v>
      </c>
      <c r="AA40" s="454">
        <v>25499.127944039799</v>
      </c>
      <c r="AB40" s="454">
        <v>25499.13824137246</v>
      </c>
      <c r="AC40" s="454">
        <v>25499.148378745645</v>
      </c>
      <c r="AD40" s="2"/>
      <c r="AE40" s="2"/>
      <c r="AF40" s="2"/>
      <c r="AG40" s="2"/>
      <c r="AH40" s="2"/>
      <c r="AI40" s="2"/>
    </row>
    <row r="41" spans="2:35" ht="15.75">
      <c r="B41" s="63" t="s">
        <v>350</v>
      </c>
      <c r="C41" s="455"/>
      <c r="D41" s="455"/>
      <c r="E41" s="454">
        <v>0</v>
      </c>
      <c r="F41" s="454">
        <v>0</v>
      </c>
      <c r="G41" s="454">
        <v>0</v>
      </c>
      <c r="H41" s="454">
        <v>0</v>
      </c>
      <c r="I41" s="454">
        <v>0</v>
      </c>
      <c r="J41" s="454">
        <v>0</v>
      </c>
      <c r="K41" s="454">
        <v>0</v>
      </c>
      <c r="L41" s="454">
        <v>0</v>
      </c>
      <c r="M41" s="454">
        <v>0</v>
      </c>
      <c r="N41" s="454">
        <v>0</v>
      </c>
      <c r="O41" s="454">
        <v>0</v>
      </c>
      <c r="P41" s="454">
        <v>0</v>
      </c>
      <c r="Q41" s="454">
        <v>0</v>
      </c>
      <c r="R41" s="454">
        <v>0</v>
      </c>
      <c r="S41" s="454">
        <v>0</v>
      </c>
      <c r="T41" s="454">
        <v>0</v>
      </c>
      <c r="U41" s="454">
        <v>0</v>
      </c>
      <c r="V41" s="454">
        <v>0</v>
      </c>
      <c r="W41" s="454">
        <v>0</v>
      </c>
      <c r="X41" s="454">
        <v>0</v>
      </c>
      <c r="Y41" s="454">
        <v>0</v>
      </c>
      <c r="Z41" s="454">
        <v>0</v>
      </c>
      <c r="AA41" s="454">
        <v>0</v>
      </c>
      <c r="AB41" s="454">
        <v>0</v>
      </c>
      <c r="AC41" s="454">
        <v>0</v>
      </c>
      <c r="AD41" s="2"/>
      <c r="AE41" s="2"/>
      <c r="AF41" s="2"/>
      <c r="AG41" s="2"/>
      <c r="AH41" s="2"/>
      <c r="AI41" s="2"/>
    </row>
    <row r="42" spans="2:35" ht="15">
      <c r="B42" s="67"/>
      <c r="C42" s="58" t="s">
        <v>337</v>
      </c>
      <c r="D42" s="58"/>
      <c r="E42" s="456">
        <v>0</v>
      </c>
      <c r="F42" s="456">
        <v>0</v>
      </c>
      <c r="G42" s="456">
        <v>0</v>
      </c>
      <c r="H42" s="456">
        <v>0</v>
      </c>
      <c r="I42" s="456">
        <v>0</v>
      </c>
      <c r="J42" s="456">
        <v>0</v>
      </c>
      <c r="K42" s="456">
        <v>0</v>
      </c>
      <c r="L42" s="456">
        <v>0</v>
      </c>
      <c r="M42" s="456">
        <v>0</v>
      </c>
      <c r="N42" s="456">
        <v>0</v>
      </c>
      <c r="O42" s="456">
        <v>0</v>
      </c>
      <c r="P42" s="456">
        <v>0</v>
      </c>
      <c r="Q42" s="456">
        <v>0</v>
      </c>
      <c r="R42" s="456">
        <v>0</v>
      </c>
      <c r="S42" s="456">
        <v>0</v>
      </c>
      <c r="T42" s="456">
        <v>0</v>
      </c>
      <c r="U42" s="456">
        <v>0</v>
      </c>
      <c r="V42" s="456">
        <v>0</v>
      </c>
      <c r="W42" s="456">
        <v>0</v>
      </c>
      <c r="X42" s="456">
        <v>0</v>
      </c>
      <c r="Y42" s="456">
        <v>0</v>
      </c>
      <c r="Z42" s="456">
        <v>0</v>
      </c>
      <c r="AA42" s="456">
        <v>0</v>
      </c>
      <c r="AB42" s="456">
        <v>0</v>
      </c>
      <c r="AC42" s="456">
        <v>0</v>
      </c>
      <c r="AD42" s="2"/>
      <c r="AE42" s="2"/>
      <c r="AF42" s="2"/>
      <c r="AG42" s="2"/>
      <c r="AH42" s="2"/>
      <c r="AI42" s="2"/>
    </row>
    <row r="43" spans="2:35" ht="15">
      <c r="B43" s="67"/>
      <c r="C43" s="58" t="s">
        <v>338</v>
      </c>
      <c r="D43" s="58"/>
      <c r="E43" s="456">
        <v>35000</v>
      </c>
      <c r="F43" s="456">
        <v>56437.000000000007</v>
      </c>
      <c r="G43" s="456">
        <v>73124.900000000009</v>
      </c>
      <c r="H43" s="456">
        <v>114244.1</v>
      </c>
      <c r="I43" s="456">
        <v>144626</v>
      </c>
      <c r="J43" s="456">
        <v>156507</v>
      </c>
      <c r="K43" s="456">
        <v>156603.9</v>
      </c>
      <c r="L43" s="456">
        <v>139329.46213172271</v>
      </c>
      <c r="M43" s="456">
        <v>100629.53786827726</v>
      </c>
      <c r="N43" s="456">
        <v>99999.999999999985</v>
      </c>
      <c r="O43" s="456">
        <v>97032.741342278052</v>
      </c>
      <c r="P43" s="456">
        <v>103579.13984708083</v>
      </c>
      <c r="Q43" s="456">
        <v>113782.09030961998</v>
      </c>
      <c r="R43" s="456">
        <v>143785.38028367292</v>
      </c>
      <c r="S43" s="456">
        <v>174937.52677916511</v>
      </c>
      <c r="T43" s="456">
        <v>198229.84585287538</v>
      </c>
      <c r="U43" s="456">
        <v>203839.84778607142</v>
      </c>
      <c r="V43" s="456">
        <v>201340.70213343849</v>
      </c>
      <c r="W43" s="456">
        <v>199988.5933934669</v>
      </c>
      <c r="X43" s="456">
        <v>199988.8179900884</v>
      </c>
      <c r="Y43" s="456">
        <v>199992.98575101126</v>
      </c>
      <c r="Z43" s="456">
        <v>199993.07810198137</v>
      </c>
      <c r="AA43" s="456">
        <v>199993.16034541023</v>
      </c>
      <c r="AB43" s="456">
        <v>199993.24110880363</v>
      </c>
      <c r="AC43" s="456">
        <v>199993.32061761289</v>
      </c>
      <c r="AD43" s="2"/>
      <c r="AE43" s="2"/>
      <c r="AF43" s="2"/>
      <c r="AG43" s="2"/>
      <c r="AH43" s="2"/>
      <c r="AI43" s="2"/>
    </row>
    <row r="44" spans="2:35" ht="15.75">
      <c r="B44" s="67"/>
      <c r="C44" s="58" t="s">
        <v>22</v>
      </c>
      <c r="D44" s="455"/>
      <c r="E44" s="454">
        <v>35000</v>
      </c>
      <c r="F44" s="454">
        <v>56437.000000000007</v>
      </c>
      <c r="G44" s="454">
        <v>73124.900000000009</v>
      </c>
      <c r="H44" s="454">
        <v>114244.1</v>
      </c>
      <c r="I44" s="454">
        <v>144626</v>
      </c>
      <c r="J44" s="454">
        <v>156507</v>
      </c>
      <c r="K44" s="454">
        <v>156603.9</v>
      </c>
      <c r="L44" s="454">
        <v>139329.46213172271</v>
      </c>
      <c r="M44" s="454">
        <v>100629.53786827726</v>
      </c>
      <c r="N44" s="454">
        <v>99999.999999999985</v>
      </c>
      <c r="O44" s="454">
        <v>97032.741342278052</v>
      </c>
      <c r="P44" s="454">
        <v>103579.13984708083</v>
      </c>
      <c r="Q44" s="454">
        <v>113782.09030961998</v>
      </c>
      <c r="R44" s="454">
        <v>143785.38028367292</v>
      </c>
      <c r="S44" s="454">
        <v>174937.52677916511</v>
      </c>
      <c r="T44" s="454">
        <v>198229.84585287538</v>
      </c>
      <c r="U44" s="454">
        <v>203839.84778607142</v>
      </c>
      <c r="V44" s="454">
        <v>201340.70213343849</v>
      </c>
      <c r="W44" s="454">
        <v>199988.5933934669</v>
      </c>
      <c r="X44" s="454">
        <v>199988.8179900884</v>
      </c>
      <c r="Y44" s="454">
        <v>199992.98575101126</v>
      </c>
      <c r="Z44" s="454">
        <v>199993.07810198137</v>
      </c>
      <c r="AA44" s="454">
        <v>199993.16034541023</v>
      </c>
      <c r="AB44" s="454">
        <v>199993.24110880363</v>
      </c>
      <c r="AC44" s="454">
        <v>199993.32061761289</v>
      </c>
      <c r="AD44" s="2"/>
      <c r="AE44" s="2"/>
      <c r="AF44" s="2"/>
      <c r="AG44" s="2"/>
      <c r="AH44" s="2"/>
      <c r="AI44" s="2"/>
    </row>
    <row r="45" spans="2:35" ht="15.75">
      <c r="B45" s="63" t="s">
        <v>351</v>
      </c>
      <c r="C45" s="455"/>
      <c r="D45" s="455"/>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2"/>
      <c r="AE45" s="2"/>
      <c r="AF45" s="2"/>
      <c r="AG45" s="2"/>
      <c r="AH45" s="2"/>
      <c r="AI45" s="2"/>
    </row>
    <row r="46" spans="2:35" ht="15">
      <c r="B46" s="67"/>
      <c r="C46" s="58" t="s">
        <v>337</v>
      </c>
      <c r="D46" s="58"/>
      <c r="E46" s="456">
        <v>0</v>
      </c>
      <c r="F46" s="456">
        <v>0</v>
      </c>
      <c r="G46" s="456">
        <v>0</v>
      </c>
      <c r="H46" s="456">
        <v>0</v>
      </c>
      <c r="I46" s="456">
        <v>0</v>
      </c>
      <c r="J46" s="456">
        <v>0</v>
      </c>
      <c r="K46" s="456">
        <v>0</v>
      </c>
      <c r="L46" s="456">
        <v>0</v>
      </c>
      <c r="M46" s="456">
        <v>0</v>
      </c>
      <c r="N46" s="456">
        <v>0</v>
      </c>
      <c r="O46" s="456">
        <v>0</v>
      </c>
      <c r="P46" s="456">
        <v>0</v>
      </c>
      <c r="Q46" s="456">
        <v>0</v>
      </c>
      <c r="R46" s="456">
        <v>0</v>
      </c>
      <c r="S46" s="456">
        <v>0</v>
      </c>
      <c r="T46" s="456">
        <v>0</v>
      </c>
      <c r="U46" s="456">
        <v>0</v>
      </c>
      <c r="V46" s="456">
        <v>0</v>
      </c>
      <c r="W46" s="456">
        <v>0</v>
      </c>
      <c r="X46" s="456">
        <v>0</v>
      </c>
      <c r="Y46" s="456">
        <v>0</v>
      </c>
      <c r="Z46" s="456">
        <v>0</v>
      </c>
      <c r="AA46" s="456">
        <v>0</v>
      </c>
      <c r="AB46" s="456">
        <v>0</v>
      </c>
      <c r="AC46" s="456">
        <v>0</v>
      </c>
      <c r="AD46" s="2"/>
      <c r="AE46" s="2"/>
      <c r="AF46" s="2"/>
      <c r="AG46" s="2"/>
      <c r="AH46" s="2"/>
      <c r="AI46" s="2"/>
    </row>
    <row r="47" spans="2:35" ht="15">
      <c r="B47" s="67"/>
      <c r="C47" s="79" t="s">
        <v>338</v>
      </c>
      <c r="D47" s="58"/>
      <c r="E47" s="456">
        <v>35000</v>
      </c>
      <c r="F47" s="456">
        <v>56437.000000000007</v>
      </c>
      <c r="G47" s="456">
        <v>73124.900000000009</v>
      </c>
      <c r="H47" s="456">
        <v>114244.1</v>
      </c>
      <c r="I47" s="456">
        <v>144626</v>
      </c>
      <c r="J47" s="456">
        <v>156507</v>
      </c>
      <c r="K47" s="456">
        <v>156603.9</v>
      </c>
      <c r="L47" s="456">
        <v>175162.39076136431</v>
      </c>
      <c r="M47" s="456">
        <v>181560.97223863564</v>
      </c>
      <c r="N47" s="456">
        <v>181153.08999999997</v>
      </c>
      <c r="O47" s="456">
        <v>176308.49101891922</v>
      </c>
      <c r="P47" s="456">
        <v>195550.63809244338</v>
      </c>
      <c r="Q47" s="456">
        <v>211486.46873723349</v>
      </c>
      <c r="R47" s="456">
        <v>241490.12574133748</v>
      </c>
      <c r="S47" s="456">
        <v>272642.70631208865</v>
      </c>
      <c r="T47" s="456">
        <v>295924.08188006253</v>
      </c>
      <c r="U47" s="456">
        <v>301534.10077183763</v>
      </c>
      <c r="V47" s="456">
        <v>299035.2287925377</v>
      </c>
      <c r="W47" s="456">
        <v>297683.02126617555</v>
      </c>
      <c r="X47" s="456">
        <v>297683.35557824664</v>
      </c>
      <c r="Y47" s="456">
        <v>297689.55929038022</v>
      </c>
      <c r="Z47" s="456">
        <v>297689.69675479928</v>
      </c>
      <c r="AA47" s="456">
        <v>297689.81917414314</v>
      </c>
      <c r="AB47" s="456">
        <v>297689.93939045421</v>
      </c>
      <c r="AC47" s="456">
        <v>297690.05773931684</v>
      </c>
      <c r="AD47" s="2"/>
      <c r="AE47" s="2"/>
      <c r="AF47" s="2"/>
      <c r="AG47" s="2"/>
      <c r="AH47" s="2"/>
      <c r="AI47" s="2"/>
    </row>
    <row r="48" spans="2:35" ht="15.75">
      <c r="B48" s="67"/>
      <c r="C48" s="455" t="s">
        <v>351</v>
      </c>
      <c r="D48" s="460"/>
      <c r="E48" s="454">
        <v>35000</v>
      </c>
      <c r="F48" s="454">
        <v>56437.000000000007</v>
      </c>
      <c r="G48" s="454">
        <v>73124.900000000009</v>
      </c>
      <c r="H48" s="454">
        <v>114244.1</v>
      </c>
      <c r="I48" s="454">
        <v>144626</v>
      </c>
      <c r="J48" s="454">
        <v>156507</v>
      </c>
      <c r="K48" s="454">
        <v>156603.9</v>
      </c>
      <c r="L48" s="454">
        <v>175162.39076136431</v>
      </c>
      <c r="M48" s="454">
        <v>181560.97223863564</v>
      </c>
      <c r="N48" s="454">
        <v>181153.08999999997</v>
      </c>
      <c r="O48" s="454">
        <v>176308.49101891922</v>
      </c>
      <c r="P48" s="454">
        <v>195550.63809244338</v>
      </c>
      <c r="Q48" s="454">
        <v>211486.46873723349</v>
      </c>
      <c r="R48" s="454">
        <v>241490.12574133748</v>
      </c>
      <c r="S48" s="454">
        <v>272642.70631208865</v>
      </c>
      <c r="T48" s="454">
        <v>295924.08188006253</v>
      </c>
      <c r="U48" s="454">
        <v>301534.10077183763</v>
      </c>
      <c r="V48" s="454">
        <v>299035.2287925377</v>
      </c>
      <c r="W48" s="454">
        <v>297683.02126617555</v>
      </c>
      <c r="X48" s="454">
        <v>297683.35557824664</v>
      </c>
      <c r="Y48" s="454">
        <v>297689.55929038022</v>
      </c>
      <c r="Z48" s="454">
        <v>297689.69675479928</v>
      </c>
      <c r="AA48" s="454">
        <v>297689.81917414314</v>
      </c>
      <c r="AB48" s="454">
        <v>297689.93939045421</v>
      </c>
      <c r="AC48" s="454">
        <v>297690.05773931684</v>
      </c>
      <c r="AD48" s="2"/>
      <c r="AE48" s="2"/>
      <c r="AF48" s="2"/>
      <c r="AG48" s="2"/>
      <c r="AH48" s="2"/>
      <c r="AI48" s="2"/>
    </row>
    <row r="49" spans="2:35" ht="15.75">
      <c r="B49" s="63" t="s">
        <v>352</v>
      </c>
      <c r="C49" s="455"/>
      <c r="D49" s="455"/>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2"/>
      <c r="AE49" s="2"/>
      <c r="AF49" s="2"/>
      <c r="AG49" s="2"/>
      <c r="AH49" s="2"/>
      <c r="AI49" s="2"/>
    </row>
    <row r="50" spans="2:35" ht="15">
      <c r="B50" s="67"/>
      <c r="C50" s="58" t="s">
        <v>337</v>
      </c>
      <c r="D50" s="58"/>
      <c r="E50" s="456">
        <v>1402076.4</v>
      </c>
      <c r="F50" s="456">
        <v>1461256.5999999999</v>
      </c>
      <c r="G50" s="456">
        <v>1307822.4000000001</v>
      </c>
      <c r="H50" s="456">
        <v>1164411.1000000001</v>
      </c>
      <c r="I50" s="456">
        <v>998203.4</v>
      </c>
      <c r="J50" s="456">
        <v>988185.10000000009</v>
      </c>
      <c r="K50" s="456">
        <v>977575.90000000014</v>
      </c>
      <c r="L50" s="456">
        <v>1001580.0289999999</v>
      </c>
      <c r="M50" s="456">
        <v>989891.27602593857</v>
      </c>
      <c r="N50" s="456">
        <v>910164.00744132709</v>
      </c>
      <c r="O50" s="456">
        <v>897716.67778312112</v>
      </c>
      <c r="P50" s="456">
        <v>852983.17446775956</v>
      </c>
      <c r="Q50" s="456">
        <v>853255.2765839966</v>
      </c>
      <c r="R50" s="456">
        <v>861589.48398617934</v>
      </c>
      <c r="S50" s="456">
        <v>877146.34853082942</v>
      </c>
      <c r="T50" s="456">
        <v>896696.58101062512</v>
      </c>
      <c r="U50" s="456">
        <v>893928.74777941662</v>
      </c>
      <c r="V50" s="456">
        <v>889983.45253027137</v>
      </c>
      <c r="W50" s="456">
        <v>885782.31722244807</v>
      </c>
      <c r="X50" s="456">
        <v>883492.41695339396</v>
      </c>
      <c r="Y50" s="456">
        <v>882401.65652179893</v>
      </c>
      <c r="Z50" s="456">
        <v>878697.76949789759</v>
      </c>
      <c r="AA50" s="456">
        <v>875111.62352133822</v>
      </c>
      <c r="AB50" s="456">
        <v>871661.30079980229</v>
      </c>
      <c r="AC50" s="456">
        <v>868451.83583045122</v>
      </c>
      <c r="AD50" s="2"/>
      <c r="AE50" s="2"/>
      <c r="AF50" s="2"/>
      <c r="AG50" s="2"/>
      <c r="AH50" s="2"/>
      <c r="AI50" s="2"/>
    </row>
    <row r="51" spans="2:35" ht="15">
      <c r="B51" s="67"/>
      <c r="C51" s="79" t="s">
        <v>338</v>
      </c>
      <c r="D51" s="58"/>
      <c r="E51" s="456">
        <v>713556</v>
      </c>
      <c r="F51" s="456">
        <v>894090.7</v>
      </c>
      <c r="G51" s="456">
        <v>955065.89999999991</v>
      </c>
      <c r="H51" s="456">
        <v>992077.70000000007</v>
      </c>
      <c r="I51" s="456">
        <v>760232.20000000007</v>
      </c>
      <c r="J51" s="456">
        <v>620679.19999999995</v>
      </c>
      <c r="K51" s="456">
        <v>726806.20000000007</v>
      </c>
      <c r="L51" s="456">
        <v>862821.9709999999</v>
      </c>
      <c r="M51" s="456">
        <v>855524.34280767618</v>
      </c>
      <c r="N51" s="456">
        <v>839835.99255867302</v>
      </c>
      <c r="O51" s="456">
        <v>852283.32221687911</v>
      </c>
      <c r="P51" s="456">
        <v>897016.82553224021</v>
      </c>
      <c r="Q51" s="456">
        <v>896744.72341600363</v>
      </c>
      <c r="R51" s="456">
        <v>888410.51601382089</v>
      </c>
      <c r="S51" s="456">
        <v>872853.65146917081</v>
      </c>
      <c r="T51" s="456">
        <v>853303.418989375</v>
      </c>
      <c r="U51" s="456">
        <v>856071.25222058315</v>
      </c>
      <c r="V51" s="456">
        <v>860016.54746972851</v>
      </c>
      <c r="W51" s="456">
        <v>864217.68277755217</v>
      </c>
      <c r="X51" s="456">
        <v>866507.58304660569</v>
      </c>
      <c r="Y51" s="456">
        <v>867598.34347820107</v>
      </c>
      <c r="Z51" s="456">
        <v>871302.23050210206</v>
      </c>
      <c r="AA51" s="456">
        <v>874888.37647866213</v>
      </c>
      <c r="AB51" s="456">
        <v>878338.69920019794</v>
      </c>
      <c r="AC51" s="456">
        <v>881548.16416954831</v>
      </c>
      <c r="AD51" s="2"/>
      <c r="AE51" s="2"/>
      <c r="AF51" s="2"/>
      <c r="AG51" s="2"/>
      <c r="AH51" s="2"/>
      <c r="AI51" s="2"/>
    </row>
    <row r="52" spans="2:35" ht="15.75">
      <c r="B52" s="77"/>
      <c r="C52" s="461" t="s">
        <v>353</v>
      </c>
      <c r="D52" s="457"/>
      <c r="E52" s="454">
        <v>2115632.4</v>
      </c>
      <c r="F52" s="454">
        <v>2355347.2999999998</v>
      </c>
      <c r="G52" s="454">
        <v>2262888.2999999998</v>
      </c>
      <c r="H52" s="454">
        <v>2156488.8000000003</v>
      </c>
      <c r="I52" s="454">
        <v>1758435.6</v>
      </c>
      <c r="J52" s="454">
        <v>1608864.3</v>
      </c>
      <c r="K52" s="454">
        <v>1704382.1</v>
      </c>
      <c r="L52" s="454">
        <v>1864401.9999999998</v>
      </c>
      <c r="M52" s="454">
        <v>1845415.6188336147</v>
      </c>
      <c r="N52" s="454">
        <v>1750000</v>
      </c>
      <c r="O52" s="454">
        <v>1750000.0000000002</v>
      </c>
      <c r="P52" s="454">
        <v>1749999.9999999998</v>
      </c>
      <c r="Q52" s="454">
        <v>1750000.0000000002</v>
      </c>
      <c r="R52" s="454">
        <v>1750000.0000000002</v>
      </c>
      <c r="S52" s="454">
        <v>1750000.0000000002</v>
      </c>
      <c r="T52" s="454">
        <v>1750000</v>
      </c>
      <c r="U52" s="454">
        <v>1749999.9999999998</v>
      </c>
      <c r="V52" s="454">
        <v>1750000</v>
      </c>
      <c r="W52" s="454">
        <v>1750000.0000000002</v>
      </c>
      <c r="X52" s="454">
        <v>1749999.9999999995</v>
      </c>
      <c r="Y52" s="454">
        <v>1750000</v>
      </c>
      <c r="Z52" s="454">
        <v>1749999.9999999995</v>
      </c>
      <c r="AA52" s="454">
        <v>1750000.0000000005</v>
      </c>
      <c r="AB52" s="454">
        <v>1750000.0000000002</v>
      </c>
      <c r="AC52" s="454">
        <v>1749999.9999999995</v>
      </c>
      <c r="AD52" s="2"/>
      <c r="AE52" s="2"/>
      <c r="AF52" s="2"/>
      <c r="AG52" s="2"/>
      <c r="AH52" s="2"/>
      <c r="AI52" s="2"/>
    </row>
    <row r="53" spans="2:35">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2:35">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2:35">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2:35">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2:35">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2:35">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2:35">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2:35">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2:35">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2:35">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2:35">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2:35">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5:35">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5:35">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5:35">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5:35">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5:35">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5:35">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5:35">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5:35">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5:35">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5:35">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5:35">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5:35">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5:35">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5:35">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5:35">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5:35">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5:35">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5:35">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5:35">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5:35">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5:35">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5:35">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5:35">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sheetData>
  <pageMargins left="0.2" right="0.2" top="1" bottom="1" header="0.5" footer="0.5"/>
  <pageSetup scale="60" orientation="landscape" r:id="rId1"/>
  <headerFooter alignWithMargins="0"/>
</worksheet>
</file>

<file path=xl/worksheets/sheet3.xml><?xml version="1.0" encoding="utf-8"?>
<worksheet xmlns="http://schemas.openxmlformats.org/spreadsheetml/2006/main" xmlns:r="http://schemas.openxmlformats.org/officeDocument/2006/relationships">
  <dimension ref="A3:B15"/>
  <sheetViews>
    <sheetView view="pageBreakPreview" zoomScale="85" zoomScaleNormal="70" zoomScaleSheetLayoutView="85" workbookViewId="0">
      <selection sqref="A1:XFD1048576"/>
    </sheetView>
  </sheetViews>
  <sheetFormatPr defaultRowHeight="12.75"/>
  <cols>
    <col min="1" max="1" width="98.7109375" style="1" customWidth="1"/>
    <col min="2" max="2" width="35.5703125" style="1" bestFit="1" customWidth="1"/>
    <col min="3" max="3" width="9.140625" style="1"/>
    <col min="4" max="5" width="21.85546875" style="1" customWidth="1"/>
    <col min="6" max="16384" width="9.140625" style="1"/>
  </cols>
  <sheetData>
    <row r="3" spans="1:2" ht="27">
      <c r="A3" s="10" t="s">
        <v>13</v>
      </c>
    </row>
    <row r="4" spans="1:2" ht="27">
      <c r="A4" s="10" t="s">
        <v>14</v>
      </c>
    </row>
    <row r="5" spans="1:2" ht="27">
      <c r="A5" s="10" t="s">
        <v>16</v>
      </c>
    </row>
    <row r="7" spans="1:2" ht="27">
      <c r="A7" s="10"/>
    </row>
    <row r="8" spans="1:2" ht="27">
      <c r="A8" s="10" t="s">
        <v>15</v>
      </c>
    </row>
    <row r="9" spans="1:2" ht="27">
      <c r="A9" s="11">
        <v>41704.666247337962</v>
      </c>
      <c r="B9" s="11">
        <v>41704.666247337962</v>
      </c>
    </row>
    <row r="12" spans="1:2" ht="23.25">
      <c r="A12" s="12"/>
    </row>
    <row r="13" spans="1:2" ht="23.25">
      <c r="A13" s="12"/>
    </row>
    <row r="15" spans="1:2">
      <c r="A15" s="13"/>
    </row>
  </sheetData>
  <pageMargins left="0.75" right="0.75" top="1" bottom="1" header="0.5" footer="0.5"/>
  <pageSetup orientation="portrait" r:id="rId1"/>
  <headerFooter alignWithMargins="0">
    <oddFooter>&amp;F</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F79"/>
  <sheetViews>
    <sheetView showGridLines="0" view="pageBreakPreview" zoomScale="70" zoomScaleNormal="60" zoomScaleSheetLayoutView="70" workbookViewId="0">
      <selection sqref="A1:XFD1048576"/>
    </sheetView>
  </sheetViews>
  <sheetFormatPr defaultColWidth="9.140625" defaultRowHeight="15"/>
  <cols>
    <col min="1" max="1" width="15.7109375" style="14" customWidth="1"/>
    <col min="2" max="2" width="3.28515625" style="14" customWidth="1"/>
    <col min="3" max="3" width="57.85546875" style="14" customWidth="1"/>
    <col min="4" max="4" width="0.140625" style="14" hidden="1" customWidth="1"/>
    <col min="5" max="5" width="24.7109375" style="14" customWidth="1"/>
    <col min="6" max="6" width="21.28515625" style="14" customWidth="1"/>
    <col min="7" max="7" width="9.140625" style="14" customWidth="1"/>
    <col min="8" max="8" width="0" style="14" hidden="1" customWidth="1"/>
    <col min="9" max="16384" width="9.140625" style="14"/>
  </cols>
  <sheetData>
    <row r="1" spans="2:6">
      <c r="B1" s="15" t="s">
        <v>17</v>
      </c>
      <c r="C1" s="16"/>
      <c r="D1" s="16"/>
      <c r="E1" s="17"/>
      <c r="F1" s="18"/>
    </row>
    <row r="2" spans="2:6" ht="15.75">
      <c r="B2" s="19"/>
      <c r="C2" s="16"/>
      <c r="D2" s="16"/>
      <c r="E2" s="20"/>
      <c r="F2" s="18"/>
    </row>
    <row r="3" spans="2:6" ht="15.75">
      <c r="B3" s="21"/>
      <c r="C3" s="22"/>
      <c r="D3" s="22"/>
      <c r="E3" s="23" t="s">
        <v>18</v>
      </c>
      <c r="F3" s="24" t="s">
        <v>19</v>
      </c>
    </row>
    <row r="4" spans="2:6" ht="15.75">
      <c r="B4" s="25"/>
      <c r="C4" s="26"/>
      <c r="D4" s="27"/>
      <c r="E4" s="28">
        <v>2015</v>
      </c>
      <c r="F4" s="29" t="s">
        <v>20</v>
      </c>
    </row>
    <row r="5" spans="2:6" ht="15.75">
      <c r="B5" s="30" t="s">
        <v>21</v>
      </c>
      <c r="C5" s="31"/>
      <c r="D5" s="31"/>
      <c r="E5" s="32"/>
      <c r="F5" s="33"/>
    </row>
    <row r="6" spans="2:6">
      <c r="B6" s="34"/>
      <c r="C6" s="35" t="s">
        <v>41</v>
      </c>
      <c r="D6" s="31"/>
      <c r="E6" s="36">
        <v>26150710.619066659</v>
      </c>
      <c r="F6" s="37">
        <v>1.4677979160001992E-2</v>
      </c>
    </row>
    <row r="7" spans="2:6">
      <c r="B7" s="34"/>
      <c r="C7" s="35" t="s">
        <v>42</v>
      </c>
      <c r="D7" s="31"/>
      <c r="E7" s="35">
        <v>17383319.147712</v>
      </c>
      <c r="F7" s="37">
        <v>9.7569813646191036E-3</v>
      </c>
    </row>
    <row r="8" spans="2:6">
      <c r="B8" s="34"/>
      <c r="C8" s="35" t="s">
        <v>43</v>
      </c>
      <c r="D8" s="31"/>
      <c r="E8" s="35">
        <v>216155215.33558664</v>
      </c>
      <c r="F8" s="37">
        <v>0.12132449447504615</v>
      </c>
    </row>
    <row r="9" spans="2:6">
      <c r="B9" s="34"/>
      <c r="C9" s="35" t="s">
        <v>44</v>
      </c>
      <c r="D9" s="31"/>
      <c r="E9" s="35">
        <v>9228829.1363066696</v>
      </c>
      <c r="F9" s="37">
        <v>5.1799954390211967E-3</v>
      </c>
    </row>
    <row r="10" spans="2:6">
      <c r="B10" s="34"/>
      <c r="C10" s="35" t="s">
        <v>45</v>
      </c>
      <c r="D10" s="31"/>
      <c r="E10" s="35">
        <v>87461175.676613331</v>
      </c>
      <c r="F10" s="37">
        <v>4.9090570906115655E-2</v>
      </c>
    </row>
    <row r="11" spans="2:6">
      <c r="B11" s="34"/>
      <c r="C11" s="35" t="s">
        <v>46</v>
      </c>
      <c r="D11" s="31"/>
      <c r="E11" s="35">
        <v>5444960.2051999997</v>
      </c>
      <c r="F11" s="37">
        <v>3.056169814394826E-3</v>
      </c>
    </row>
    <row r="12" spans="2:6">
      <c r="B12" s="34"/>
      <c r="C12" s="35" t="s">
        <v>47</v>
      </c>
      <c r="D12" s="31"/>
      <c r="E12" s="35">
        <v>16784744.24100532</v>
      </c>
      <c r="F12" s="37">
        <v>9.4210107619718871E-3</v>
      </c>
    </row>
    <row r="13" spans="2:6">
      <c r="B13" s="34"/>
      <c r="C13" s="35" t="s">
        <v>48</v>
      </c>
      <c r="D13" s="31"/>
      <c r="E13" s="35">
        <v>1021646.4675465401</v>
      </c>
      <c r="F13" s="37">
        <v>5.734339604754104E-4</v>
      </c>
    </row>
    <row r="14" spans="2:6" hidden="1">
      <c r="B14" s="34"/>
      <c r="C14" s="35" t="s">
        <v>49</v>
      </c>
      <c r="D14" s="31"/>
      <c r="E14" s="35">
        <v>0</v>
      </c>
      <c r="F14" s="37">
        <v>0</v>
      </c>
    </row>
    <row r="15" spans="2:6" hidden="1">
      <c r="B15" s="34"/>
      <c r="C15" s="35" t="s">
        <v>49</v>
      </c>
      <c r="D15" s="31"/>
      <c r="E15" s="35">
        <v>0</v>
      </c>
      <c r="F15" s="37">
        <v>0</v>
      </c>
    </row>
    <row r="16" spans="2:6" hidden="1">
      <c r="B16" s="34"/>
      <c r="C16" s="35" t="s">
        <v>49</v>
      </c>
      <c r="D16" s="31"/>
      <c r="E16" s="35">
        <v>0</v>
      </c>
      <c r="F16" s="37">
        <v>0</v>
      </c>
    </row>
    <row r="17" spans="2:6">
      <c r="B17" s="34"/>
      <c r="C17" s="35" t="s">
        <v>50</v>
      </c>
      <c r="D17" s="31"/>
      <c r="E17" s="35">
        <v>12614032.047733329</v>
      </c>
      <c r="F17" s="37">
        <v>7.0800561490376489E-3</v>
      </c>
    </row>
    <row r="18" spans="2:6">
      <c r="B18" s="34"/>
      <c r="C18" s="38" t="s">
        <v>51</v>
      </c>
      <c r="D18" s="39"/>
      <c r="E18" s="35">
        <v>2961445.398</v>
      </c>
      <c r="F18" s="40">
        <v>1.662212337879452E-3</v>
      </c>
    </row>
    <row r="19" spans="2:6" ht="15.75">
      <c r="B19" s="34"/>
      <c r="C19" s="41" t="s">
        <v>22</v>
      </c>
      <c r="D19" s="42"/>
      <c r="E19" s="43">
        <v>395206078.27477044</v>
      </c>
      <c r="F19" s="44">
        <v>0.22182290436856331</v>
      </c>
    </row>
    <row r="20" spans="2:6">
      <c r="B20" s="34"/>
      <c r="C20" s="31"/>
      <c r="D20" s="31"/>
      <c r="E20" s="35"/>
      <c r="F20" s="37"/>
    </row>
    <row r="21" spans="2:6" ht="15.75">
      <c r="B21" s="30" t="s">
        <v>23</v>
      </c>
      <c r="C21" s="31"/>
      <c r="D21" s="31"/>
      <c r="E21" s="35"/>
      <c r="F21" s="45"/>
    </row>
    <row r="22" spans="2:6">
      <c r="B22" s="34"/>
      <c r="C22" s="35" t="s">
        <v>52</v>
      </c>
      <c r="D22" s="31"/>
      <c r="E22" s="35">
        <v>491303180.0269196</v>
      </c>
      <c r="F22" s="37">
        <v>0.27576068362822986</v>
      </c>
    </row>
    <row r="23" spans="2:6">
      <c r="B23" s="34"/>
      <c r="C23" s="35" t="s">
        <v>53</v>
      </c>
      <c r="D23" s="31"/>
      <c r="E23" s="35">
        <v>26800113.002058778</v>
      </c>
      <c r="F23" s="37">
        <v>1.5042478419041787E-2</v>
      </c>
    </row>
    <row r="24" spans="2:6">
      <c r="B24" s="34"/>
      <c r="C24" s="35" t="s">
        <v>54</v>
      </c>
      <c r="D24" s="31"/>
      <c r="E24" s="35">
        <v>69269619.860991254</v>
      </c>
      <c r="F24" s="37">
        <v>3.8879939117202389E-2</v>
      </c>
    </row>
    <row r="25" spans="2:6">
      <c r="B25" s="34"/>
      <c r="C25" s="35" t="s">
        <v>55</v>
      </c>
      <c r="D25" s="31"/>
      <c r="E25" s="35">
        <v>62160117.654461436</v>
      </c>
      <c r="F25" s="37">
        <v>3.4889488274564548E-2</v>
      </c>
    </row>
    <row r="26" spans="2:6">
      <c r="B26" s="34"/>
      <c r="C26" s="35" t="s">
        <v>56</v>
      </c>
      <c r="D26" s="31"/>
      <c r="E26" s="35">
        <v>560938824.81145167</v>
      </c>
      <c r="F26" s="37">
        <v>0.31484606673041737</v>
      </c>
    </row>
    <row r="27" spans="2:6" hidden="1">
      <c r="B27" s="34"/>
      <c r="C27" s="35" t="s">
        <v>57</v>
      </c>
      <c r="D27" s="31"/>
      <c r="E27" s="35">
        <v>0</v>
      </c>
      <c r="F27" s="37">
        <v>0</v>
      </c>
    </row>
    <row r="28" spans="2:6">
      <c r="B28" s="34"/>
      <c r="C28" s="35" t="s">
        <v>58</v>
      </c>
      <c r="D28" s="31"/>
      <c r="E28" s="35">
        <v>27462998.369999997</v>
      </c>
      <c r="F28" s="37">
        <v>1.5414545463713888E-2</v>
      </c>
    </row>
    <row r="29" spans="2:6">
      <c r="B29" s="34"/>
      <c r="C29" s="38" t="s">
        <v>59</v>
      </c>
      <c r="D29" s="39"/>
      <c r="E29" s="35">
        <v>15400000</v>
      </c>
      <c r="F29" s="40">
        <v>8.6437757794322698E-3</v>
      </c>
    </row>
    <row r="30" spans="2:6" ht="15.75">
      <c r="B30" s="34"/>
      <c r="C30" s="41" t="s">
        <v>22</v>
      </c>
      <c r="D30" s="42"/>
      <c r="E30" s="43">
        <v>1253334853.7258825</v>
      </c>
      <c r="F30" s="44">
        <v>0.70347697741260218</v>
      </c>
    </row>
    <row r="31" spans="2:6">
      <c r="B31" s="46"/>
      <c r="C31" s="42"/>
      <c r="D31" s="42"/>
      <c r="E31" s="35"/>
      <c r="F31" s="45"/>
    </row>
    <row r="32" spans="2:6" ht="15.75">
      <c r="B32" s="30" t="s">
        <v>24</v>
      </c>
      <c r="C32" s="31"/>
      <c r="D32" s="31"/>
      <c r="E32" s="47">
        <v>-133087883.11091664</v>
      </c>
      <c r="F32" s="44">
        <v>7.4700118218834696E-2</v>
      </c>
    </row>
    <row r="33" spans="1:6">
      <c r="B33" s="46"/>
      <c r="C33" s="31"/>
      <c r="D33" s="31"/>
      <c r="E33" s="35"/>
      <c r="F33" s="45"/>
    </row>
    <row r="34" spans="1:6" ht="15.75">
      <c r="B34" s="48" t="s">
        <v>25</v>
      </c>
      <c r="C34" s="49"/>
      <c r="D34" s="50"/>
      <c r="E34" s="51">
        <v>1515453048.8897364</v>
      </c>
      <c r="F34" s="52">
        <v>1.0000000000000002</v>
      </c>
    </row>
    <row r="35" spans="1:6">
      <c r="B35" s="16"/>
      <c r="C35" s="16"/>
      <c r="D35" s="16"/>
      <c r="E35" s="16"/>
      <c r="F35" s="18"/>
    </row>
    <row r="36" spans="1:6">
      <c r="B36" s="16" t="s">
        <v>26</v>
      </c>
      <c r="C36" s="16"/>
      <c r="D36" s="16"/>
      <c r="E36" s="17"/>
      <c r="F36" s="18"/>
    </row>
    <row r="37" spans="1:6">
      <c r="B37" s="14" t="s">
        <v>27</v>
      </c>
    </row>
    <row r="40" spans="1:6">
      <c r="B40" s="14" t="s">
        <v>28</v>
      </c>
    </row>
    <row r="41" spans="1:6">
      <c r="A41" s="53"/>
      <c r="B41" s="54"/>
      <c r="C41" s="14" t="s">
        <v>29</v>
      </c>
      <c r="E41" s="53">
        <v>8000000</v>
      </c>
    </row>
    <row r="42" spans="1:6">
      <c r="A42" s="53"/>
      <c r="B42" s="54"/>
      <c r="C42" s="14" t="s">
        <v>30</v>
      </c>
      <c r="E42" s="53">
        <v>0</v>
      </c>
    </row>
    <row r="43" spans="1:6">
      <c r="A43" s="53"/>
      <c r="B43" s="54"/>
      <c r="C43" s="14" t="s">
        <v>31</v>
      </c>
      <c r="E43" s="53">
        <v>4500000</v>
      </c>
    </row>
    <row r="44" spans="1:6">
      <c r="A44" s="53"/>
      <c r="B44" s="54"/>
      <c r="C44" s="14" t="s">
        <v>32</v>
      </c>
      <c r="E44" s="53">
        <v>500000</v>
      </c>
    </row>
    <row r="45" spans="1:6">
      <c r="A45" s="53"/>
      <c r="B45" s="54"/>
      <c r="C45" s="14" t="s">
        <v>33</v>
      </c>
      <c r="E45" s="53">
        <v>2800000</v>
      </c>
    </row>
    <row r="46" spans="1:6">
      <c r="A46" s="53"/>
      <c r="B46" s="54"/>
      <c r="C46" s="14" t="s">
        <v>34</v>
      </c>
      <c r="E46" s="53">
        <v>-400000</v>
      </c>
    </row>
    <row r="47" spans="1:6">
      <c r="A47" s="53"/>
      <c r="B47" s="54"/>
      <c r="C47" s="14" t="s">
        <v>35</v>
      </c>
      <c r="E47" s="53">
        <v>0</v>
      </c>
    </row>
    <row r="48" spans="1:6">
      <c r="A48" s="53"/>
      <c r="B48" s="54"/>
      <c r="C48" s="14" t="s">
        <v>36</v>
      </c>
      <c r="E48" s="53">
        <v>0</v>
      </c>
    </row>
    <row r="49" spans="1:6">
      <c r="A49" s="53"/>
      <c r="B49" s="54"/>
      <c r="C49" s="14" t="s">
        <v>37</v>
      </c>
      <c r="E49" s="53">
        <v>0</v>
      </c>
    </row>
    <row r="50" spans="1:6">
      <c r="A50" s="53"/>
      <c r="B50" s="54"/>
      <c r="C50" s="14" t="s">
        <v>38</v>
      </c>
      <c r="E50" s="53">
        <v>0</v>
      </c>
    </row>
    <row r="51" spans="1:6" ht="15.75">
      <c r="C51" s="14" t="s">
        <v>39</v>
      </c>
      <c r="E51" s="55">
        <v>15400000</v>
      </c>
    </row>
    <row r="54" spans="1:6">
      <c r="C54" s="14" t="s">
        <v>40</v>
      </c>
      <c r="E54" s="56">
        <v>0</v>
      </c>
    </row>
    <row r="58" spans="1:6">
      <c r="B58" s="15" t="s">
        <v>17</v>
      </c>
      <c r="C58" s="16"/>
      <c r="D58" s="16"/>
      <c r="E58" s="17"/>
      <c r="F58" s="18"/>
    </row>
    <row r="59" spans="1:6" ht="15.75">
      <c r="B59" s="19"/>
      <c r="C59" s="16"/>
      <c r="D59" s="16"/>
      <c r="E59" s="20"/>
      <c r="F59" s="18"/>
    </row>
    <row r="60" spans="1:6" ht="15.75">
      <c r="B60" s="21"/>
      <c r="C60" s="22"/>
      <c r="D60" s="22"/>
      <c r="E60" s="57" t="s">
        <v>18</v>
      </c>
      <c r="F60" s="24" t="s">
        <v>19</v>
      </c>
    </row>
    <row r="61" spans="1:6" ht="15.75">
      <c r="B61" s="25"/>
      <c r="C61" s="26"/>
      <c r="D61" s="27"/>
      <c r="E61" s="29">
        <v>2011</v>
      </c>
      <c r="F61" s="29" t="s">
        <v>20</v>
      </c>
    </row>
    <row r="62" spans="1:6" ht="15.75">
      <c r="B62" s="30" t="s">
        <v>21</v>
      </c>
      <c r="C62" s="31"/>
      <c r="D62" s="31"/>
      <c r="E62" s="43">
        <v>395206078.27477044</v>
      </c>
      <c r="F62" s="44">
        <v>0.22182290436856331</v>
      </c>
    </row>
    <row r="63" spans="1:6" ht="7.9" customHeight="1">
      <c r="B63" s="34"/>
      <c r="C63" s="31"/>
      <c r="D63" s="31"/>
      <c r="E63" s="35"/>
      <c r="F63" s="37"/>
    </row>
    <row r="64" spans="1:6" ht="15.75">
      <c r="B64" s="30" t="s">
        <v>23</v>
      </c>
      <c r="C64" s="31"/>
      <c r="D64" s="31"/>
      <c r="E64" s="35"/>
      <c r="F64" s="45"/>
    </row>
    <row r="65" spans="2:6">
      <c r="B65" s="34"/>
      <c r="C65" s="35" t="s">
        <v>52</v>
      </c>
      <c r="D65" s="31"/>
      <c r="E65" s="35">
        <v>491303180.0269196</v>
      </c>
      <c r="F65" s="37">
        <v>0.27576068362822986</v>
      </c>
    </row>
    <row r="66" spans="2:6">
      <c r="B66" s="34"/>
      <c r="C66" s="35" t="s">
        <v>53</v>
      </c>
      <c r="D66" s="31"/>
      <c r="E66" s="35">
        <v>26800113.002058778</v>
      </c>
      <c r="F66" s="37">
        <v>1.5042478419041787E-2</v>
      </c>
    </row>
    <row r="67" spans="2:6">
      <c r="B67" s="34"/>
      <c r="C67" s="35" t="s">
        <v>54</v>
      </c>
      <c r="D67" s="31"/>
      <c r="E67" s="35">
        <v>69269619.860991254</v>
      </c>
      <c r="F67" s="37">
        <v>3.8879939117202389E-2</v>
      </c>
    </row>
    <row r="68" spans="2:6">
      <c r="B68" s="34"/>
      <c r="C68" s="35" t="s">
        <v>55</v>
      </c>
      <c r="D68" s="31"/>
      <c r="E68" s="35">
        <v>62160117.654461436</v>
      </c>
      <c r="F68" s="37">
        <v>3.4889488274564548E-2</v>
      </c>
    </row>
    <row r="69" spans="2:6">
      <c r="B69" s="34"/>
      <c r="C69" s="35" t="s">
        <v>56</v>
      </c>
      <c r="D69" s="31"/>
      <c r="E69" s="35">
        <v>560938824.81145167</v>
      </c>
      <c r="F69" s="37">
        <v>0.31484606673041737</v>
      </c>
    </row>
    <row r="70" spans="2:6">
      <c r="B70" s="34"/>
      <c r="C70" s="35" t="s">
        <v>57</v>
      </c>
      <c r="D70" s="31"/>
      <c r="E70" s="35">
        <v>27462998.369999997</v>
      </c>
      <c r="F70" s="37">
        <v>1.5414545463713888E-2</v>
      </c>
    </row>
    <row r="71" spans="2:6">
      <c r="B71" s="34"/>
      <c r="C71" s="38" t="s">
        <v>58</v>
      </c>
      <c r="D71" s="39"/>
      <c r="E71" s="35">
        <v>15400000</v>
      </c>
      <c r="F71" s="40">
        <v>8.6437757794322698E-3</v>
      </c>
    </row>
    <row r="72" spans="2:6" ht="15.75">
      <c r="B72" s="34"/>
      <c r="C72" s="41" t="s">
        <v>22</v>
      </c>
      <c r="D72" s="42"/>
      <c r="E72" s="43">
        <v>1253334853.7258825</v>
      </c>
      <c r="F72" s="44">
        <v>0.70347697741260218</v>
      </c>
    </row>
    <row r="73" spans="2:6" ht="7.9" customHeight="1">
      <c r="B73" s="46"/>
      <c r="C73" s="42"/>
      <c r="D73" s="42"/>
      <c r="E73" s="35"/>
      <c r="F73" s="45"/>
    </row>
    <row r="74" spans="2:6" ht="15.75">
      <c r="B74" s="30" t="s">
        <v>24</v>
      </c>
      <c r="C74" s="31"/>
      <c r="D74" s="31"/>
      <c r="E74" s="47">
        <v>-133087883.11091664</v>
      </c>
      <c r="F74" s="44">
        <v>7.4700118218834696E-2</v>
      </c>
    </row>
    <row r="75" spans="2:6" ht="7.9" customHeight="1">
      <c r="B75" s="46"/>
      <c r="C75" s="31"/>
      <c r="D75" s="31"/>
      <c r="E75" s="35"/>
      <c r="F75" s="45"/>
    </row>
    <row r="76" spans="2:6" ht="15.75">
      <c r="B76" s="48" t="s">
        <v>25</v>
      </c>
      <c r="C76" s="49"/>
      <c r="D76" s="50"/>
      <c r="E76" s="51">
        <v>1515453048.8897364</v>
      </c>
      <c r="F76" s="52">
        <v>1.0000000000000002</v>
      </c>
    </row>
    <row r="77" spans="2:6" ht="4.9000000000000004" customHeight="1">
      <c r="B77" s="16"/>
      <c r="C77" s="16"/>
      <c r="D77" s="16"/>
      <c r="E77" s="16"/>
      <c r="F77" s="18"/>
    </row>
    <row r="78" spans="2:6">
      <c r="B78" s="16" t="s">
        <v>26</v>
      </c>
      <c r="C78" s="16"/>
      <c r="D78" s="16"/>
      <c r="E78" s="17"/>
      <c r="F78" s="18"/>
    </row>
    <row r="79" spans="2:6">
      <c r="B79" s="14" t="s">
        <v>27</v>
      </c>
    </row>
  </sheetData>
  <printOptions horizontalCentered="1"/>
  <pageMargins left="0.2" right="0.2" top="0.5" bottom="0.5" header="0.2" footer="0.2"/>
  <pageSetup scale="67"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B1:F18"/>
  <sheetViews>
    <sheetView showGridLines="0" zoomScale="90" zoomScaleNormal="90" zoomScaleSheetLayoutView="100" workbookViewId="0">
      <selection sqref="A1:XFD1048576"/>
    </sheetView>
  </sheetViews>
  <sheetFormatPr defaultColWidth="9.140625" defaultRowHeight="15"/>
  <cols>
    <col min="1" max="1" width="9.140625" style="14" customWidth="1"/>
    <col min="2" max="2" width="3.140625" style="14" customWidth="1"/>
    <col min="3" max="3" width="44" style="14" customWidth="1"/>
    <col min="4" max="4" width="21.28515625" style="14" hidden="1" customWidth="1"/>
    <col min="5" max="5" width="22.140625" style="14" bestFit="1" customWidth="1"/>
    <col min="6" max="6" width="18.7109375" style="14" bestFit="1" customWidth="1"/>
    <col min="7" max="7" width="9.140625" style="14" customWidth="1"/>
    <col min="8" max="8" width="0" style="14" hidden="1" customWidth="1"/>
    <col min="9" max="16384" width="9.140625" style="14"/>
  </cols>
  <sheetData>
    <row r="1" spans="2:6">
      <c r="B1" s="15" t="s">
        <v>60</v>
      </c>
      <c r="C1" s="58"/>
      <c r="D1" s="58"/>
      <c r="E1" s="58"/>
      <c r="F1" s="58"/>
    </row>
    <row r="2" spans="2:6">
      <c r="B2" s="58"/>
      <c r="C2" s="58"/>
      <c r="D2" s="58"/>
      <c r="E2" s="58"/>
      <c r="F2" s="58"/>
    </row>
    <row r="3" spans="2:6" ht="15.75">
      <c r="B3" s="59"/>
      <c r="C3" s="60"/>
      <c r="D3" s="60"/>
      <c r="E3" s="61" t="s">
        <v>61</v>
      </c>
      <c r="F3" s="62" t="s">
        <v>62</v>
      </c>
    </row>
    <row r="4" spans="2:6" ht="15.75">
      <c r="B4" s="63" t="s">
        <v>63</v>
      </c>
      <c r="C4" s="64"/>
      <c r="D4" s="64"/>
      <c r="E4" s="65" t="s">
        <v>74</v>
      </c>
      <c r="F4" s="66" t="s">
        <v>64</v>
      </c>
    </row>
    <row r="5" spans="2:6">
      <c r="B5" s="67"/>
      <c r="C5" s="64" t="s">
        <v>65</v>
      </c>
      <c r="D5" s="68"/>
      <c r="E5" s="69">
        <v>918108463.3372817</v>
      </c>
      <c r="F5" s="70">
        <v>0.5153197206679595</v>
      </c>
    </row>
    <row r="6" spans="2:6">
      <c r="B6" s="67"/>
      <c r="C6" s="64" t="s">
        <v>66</v>
      </c>
      <c r="D6" s="68"/>
      <c r="E6" s="71">
        <v>608137570.56686485</v>
      </c>
      <c r="F6" s="72">
        <v>0.34133797422263956</v>
      </c>
    </row>
    <row r="7" spans="2:6">
      <c r="B7" s="67"/>
      <c r="C7" s="64" t="s">
        <v>67</v>
      </c>
      <c r="D7" s="68"/>
      <c r="E7" s="71">
        <v>74504387.758727804</v>
      </c>
      <c r="F7" s="72">
        <v>4.1818131322748149E-2</v>
      </c>
    </row>
    <row r="8" spans="2:6">
      <c r="B8" s="67"/>
      <c r="C8" s="64" t="s">
        <v>68</v>
      </c>
      <c r="D8" s="68"/>
      <c r="E8" s="71">
        <v>34525811.47774934</v>
      </c>
      <c r="F8" s="72">
        <v>1.9378790455624312E-2</v>
      </c>
    </row>
    <row r="9" spans="2:6" hidden="1">
      <c r="B9" s="67"/>
      <c r="C9" s="64" t="s">
        <v>69</v>
      </c>
      <c r="D9" s="68"/>
      <c r="E9" s="73">
        <v>77082962.109954655</v>
      </c>
      <c r="F9" s="72">
        <v>4.3265444213826068E-2</v>
      </c>
    </row>
    <row r="10" spans="2:6">
      <c r="B10" s="67"/>
      <c r="C10" s="64" t="s">
        <v>70</v>
      </c>
      <c r="D10" s="68"/>
      <c r="E10" s="73">
        <v>69269619.860991254</v>
      </c>
      <c r="F10" s="72">
        <v>3.8879939117202389E-2</v>
      </c>
    </row>
    <row r="11" spans="2:6" ht="15.75">
      <c r="B11" s="67"/>
      <c r="C11" s="64" t="s">
        <v>71</v>
      </c>
      <c r="D11" s="58"/>
      <c r="E11" s="74">
        <v>1781628815.1115696</v>
      </c>
      <c r="F11" s="75">
        <v>1</v>
      </c>
    </row>
    <row r="12" spans="2:6">
      <c r="B12" s="67"/>
      <c r="C12" s="64"/>
      <c r="D12" s="58"/>
      <c r="E12" s="73"/>
      <c r="F12" s="76"/>
    </row>
    <row r="13" spans="2:6" ht="15.75">
      <c r="B13" s="63" t="s">
        <v>72</v>
      </c>
      <c r="C13" s="64"/>
      <c r="D13" s="58"/>
      <c r="E13" s="73"/>
      <c r="F13" s="76"/>
    </row>
    <row r="14" spans="2:6">
      <c r="B14" s="67"/>
      <c r="C14" s="64" t="s">
        <v>73</v>
      </c>
      <c r="D14" s="58"/>
      <c r="E14" s="71">
        <v>1648540932.0006533</v>
      </c>
      <c r="F14" s="76"/>
    </row>
    <row r="15" spans="2:6">
      <c r="B15" s="67"/>
      <c r="C15" s="64" t="s">
        <v>24</v>
      </c>
      <c r="D15" s="58"/>
      <c r="E15" s="71">
        <v>133087883.11091664</v>
      </c>
      <c r="F15" s="76"/>
    </row>
    <row r="16" spans="2:6" ht="15.75">
      <c r="B16" s="77"/>
      <c r="C16" s="78" t="s">
        <v>71</v>
      </c>
      <c r="D16" s="79"/>
      <c r="E16" s="80">
        <v>1781628815.1115699</v>
      </c>
      <c r="F16" s="81"/>
    </row>
    <row r="17" spans="2:5">
      <c r="B17" s="14" t="s">
        <v>27</v>
      </c>
    </row>
    <row r="18" spans="2:5">
      <c r="E18" s="82"/>
    </row>
  </sheetData>
  <printOptions horizontalCentered="1"/>
  <pageMargins left="0.2" right="0.2" top="0.5" bottom="0.5" header="0.2" footer="0.2"/>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1:E16"/>
  <sheetViews>
    <sheetView showGridLines="0" zoomScaleNormal="100" zoomScaleSheetLayoutView="100" workbookViewId="0">
      <selection sqref="A1:XFD1048576"/>
    </sheetView>
  </sheetViews>
  <sheetFormatPr defaultColWidth="9.140625" defaultRowHeight="15"/>
  <cols>
    <col min="1" max="1" width="9.140625" style="14" customWidth="1"/>
    <col min="2" max="2" width="2.28515625" style="14" customWidth="1"/>
    <col min="3" max="3" width="45.28515625" style="14" customWidth="1"/>
    <col min="4" max="4" width="22" style="14" bestFit="1" customWidth="1"/>
    <col min="5" max="5" width="23.85546875" style="14" customWidth="1"/>
    <col min="6" max="7" width="9.140625" style="14" customWidth="1"/>
    <col min="8" max="8" width="0" style="14" hidden="1" customWidth="1"/>
    <col min="9" max="16384" width="9.140625" style="14"/>
  </cols>
  <sheetData>
    <row r="1" spans="2:5">
      <c r="B1" s="15" t="s">
        <v>75</v>
      </c>
      <c r="C1" s="58"/>
      <c r="D1" s="58"/>
      <c r="E1" s="58"/>
    </row>
    <row r="2" spans="2:5">
      <c r="B2" s="83"/>
      <c r="C2" s="58"/>
      <c r="D2" s="58"/>
      <c r="E2" s="58"/>
    </row>
    <row r="3" spans="2:5" ht="15.75">
      <c r="B3" s="59"/>
      <c r="C3" s="60"/>
      <c r="D3" s="61" t="s">
        <v>76</v>
      </c>
      <c r="E3" s="62" t="s">
        <v>77</v>
      </c>
    </row>
    <row r="4" spans="2:5" ht="15.75">
      <c r="B4" s="63" t="s">
        <v>78</v>
      </c>
      <c r="C4" s="64"/>
      <c r="D4" s="65" t="s">
        <v>74</v>
      </c>
      <c r="E4" s="66" t="s">
        <v>79</v>
      </c>
    </row>
    <row r="5" spans="2:5">
      <c r="B5" s="59"/>
      <c r="C5" s="60" t="s">
        <v>80</v>
      </c>
      <c r="D5" s="84">
        <v>31174563.988362744</v>
      </c>
      <c r="E5" s="70">
        <v>3.7000000000000006E-3</v>
      </c>
    </row>
    <row r="6" spans="2:5">
      <c r="B6" s="67"/>
      <c r="C6" s="64" t="s">
        <v>81</v>
      </c>
      <c r="D6" s="85">
        <v>1815754805.0249636</v>
      </c>
      <c r="E6" s="72">
        <v>0.21550558914313156</v>
      </c>
    </row>
    <row r="7" spans="2:5">
      <c r="B7" s="67"/>
      <c r="C7" s="64" t="s">
        <v>82</v>
      </c>
      <c r="D7" s="85">
        <v>2160895794.2274566</v>
      </c>
      <c r="E7" s="72">
        <v>0.25646916638918149</v>
      </c>
    </row>
    <row r="8" spans="2:5" hidden="1">
      <c r="B8" s="67"/>
      <c r="C8" s="64" t="s">
        <v>83</v>
      </c>
      <c r="D8" s="85">
        <v>0</v>
      </c>
      <c r="E8" s="72">
        <v>0</v>
      </c>
    </row>
    <row r="9" spans="2:5">
      <c r="B9" s="67"/>
      <c r="C9" s="64" t="s">
        <v>84</v>
      </c>
      <c r="D9" s="85">
        <v>2634671934.9083867</v>
      </c>
      <c r="E9" s="72">
        <v>0.31270000000000003</v>
      </c>
    </row>
    <row r="10" spans="2:5">
      <c r="B10" s="67"/>
      <c r="C10" s="64" t="s">
        <v>85</v>
      </c>
      <c r="D10" s="85">
        <v>1332293392.3874078</v>
      </c>
      <c r="E10" s="72">
        <v>0.15812524446768697</v>
      </c>
    </row>
    <row r="11" spans="2:5" hidden="1">
      <c r="B11" s="67"/>
      <c r="C11" s="64" t="s">
        <v>55</v>
      </c>
      <c r="D11" s="85">
        <v>0</v>
      </c>
      <c r="E11" s="72">
        <v>0</v>
      </c>
    </row>
    <row r="12" spans="2:5">
      <c r="B12" s="67"/>
      <c r="C12" s="64" t="s">
        <v>86</v>
      </c>
      <c r="D12" s="85">
        <v>317643530.36791229</v>
      </c>
      <c r="E12" s="72">
        <v>3.7700000000000004E-2</v>
      </c>
    </row>
    <row r="13" spans="2:5">
      <c r="B13" s="77"/>
      <c r="C13" s="78" t="s">
        <v>87</v>
      </c>
      <c r="D13" s="86">
        <v>133123813.78814362</v>
      </c>
      <c r="E13" s="87">
        <v>1.5800000000000002E-2</v>
      </c>
    </row>
    <row r="14" spans="2:5" ht="15.75">
      <c r="B14" s="77"/>
      <c r="C14" s="88" t="s">
        <v>88</v>
      </c>
      <c r="D14" s="89">
        <v>8425557834.6926327</v>
      </c>
      <c r="E14" s="90">
        <v>1</v>
      </c>
    </row>
    <row r="15" spans="2:5">
      <c r="B15" s="14" t="s">
        <v>27</v>
      </c>
      <c r="C15" s="91"/>
    </row>
    <row r="16" spans="2:5">
      <c r="C16" s="91"/>
    </row>
  </sheetData>
  <printOptions horizontalCentered="1"/>
  <pageMargins left="0.2" right="0.2" top="0.5" bottom="0.5" header="0.2" footer="0.2"/>
  <pageSetup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B2:F50"/>
  <sheetViews>
    <sheetView showGridLines="0" zoomScale="60" zoomScaleNormal="60" workbookViewId="0">
      <selection sqref="A1:XFD1048576"/>
    </sheetView>
  </sheetViews>
  <sheetFormatPr defaultColWidth="9.140625" defaultRowHeight="15"/>
  <cols>
    <col min="1" max="1" width="9.140625" style="14" customWidth="1"/>
    <col min="2" max="2" width="3.140625" style="14" customWidth="1"/>
    <col min="3" max="3" width="3.85546875" style="14" customWidth="1"/>
    <col min="4" max="4" width="35.85546875" style="14" customWidth="1"/>
    <col min="5" max="5" width="24.85546875" style="14" customWidth="1"/>
    <col min="6" max="6" width="21.7109375" style="14" customWidth="1"/>
    <col min="7" max="7" width="9.140625" style="14" customWidth="1"/>
    <col min="8" max="8" width="0" style="14" hidden="1" customWidth="1"/>
    <col min="9" max="16384" width="9.140625" style="14"/>
  </cols>
  <sheetData>
    <row r="2" spans="2:6">
      <c r="B2" s="15" t="s">
        <v>89</v>
      </c>
      <c r="C2" s="16"/>
      <c r="D2" s="16"/>
      <c r="E2" s="20"/>
      <c r="F2" s="18"/>
    </row>
    <row r="3" spans="2:6">
      <c r="B3" s="16"/>
      <c r="C3" s="16"/>
      <c r="D3" s="16"/>
      <c r="E3" s="20"/>
      <c r="F3" s="18"/>
    </row>
    <row r="4" spans="2:6" ht="15.75">
      <c r="B4" s="92"/>
      <c r="C4" s="93"/>
      <c r="D4" s="22"/>
      <c r="E4" s="57" t="s">
        <v>18</v>
      </c>
      <c r="F4" s="24" t="s">
        <v>62</v>
      </c>
    </row>
    <row r="5" spans="2:6" ht="15.75">
      <c r="B5" s="94" t="s">
        <v>78</v>
      </c>
      <c r="C5" s="95"/>
      <c r="D5" s="26"/>
      <c r="E5" s="29">
        <v>2015</v>
      </c>
      <c r="F5" s="29" t="s">
        <v>90</v>
      </c>
    </row>
    <row r="6" spans="2:6" ht="15.75">
      <c r="B6" s="96" t="s">
        <v>80</v>
      </c>
      <c r="C6" s="93"/>
      <c r="D6" s="93"/>
      <c r="E6" s="97"/>
      <c r="F6" s="98"/>
    </row>
    <row r="7" spans="2:6">
      <c r="B7" s="34"/>
      <c r="C7" s="16" t="s">
        <v>91</v>
      </c>
      <c r="D7" s="16"/>
      <c r="E7" s="99">
        <v>47188245.639679655</v>
      </c>
      <c r="F7" s="98">
        <v>3.0979031534917989E-2</v>
      </c>
    </row>
    <row r="8" spans="2:6">
      <c r="B8" s="34"/>
      <c r="C8" s="16" t="s">
        <v>92</v>
      </c>
      <c r="D8" s="16"/>
      <c r="E8" s="100">
        <v>105020724.94011302</v>
      </c>
      <c r="F8" s="98">
        <v>6.8945990799962192E-2</v>
      </c>
    </row>
    <row r="9" spans="2:6">
      <c r="B9" s="34"/>
      <c r="C9" s="101" t="s">
        <v>93</v>
      </c>
      <c r="D9" s="39"/>
      <c r="E9" s="100">
        <v>11779920.244313145</v>
      </c>
      <c r="F9" s="98">
        <v>7.7335047272987182E-3</v>
      </c>
    </row>
    <row r="10" spans="2:6" ht="15.75">
      <c r="B10" s="34"/>
      <c r="C10" s="102" t="s">
        <v>22</v>
      </c>
      <c r="D10" s="42"/>
      <c r="E10" s="103">
        <v>163988890.82410583</v>
      </c>
      <c r="F10" s="104">
        <v>0.1076585270621789</v>
      </c>
    </row>
    <row r="11" spans="2:6" ht="15.75">
      <c r="B11" s="34"/>
      <c r="C11" s="16"/>
      <c r="D11" s="102"/>
      <c r="E11" s="105"/>
      <c r="F11" s="106"/>
    </row>
    <row r="12" spans="2:6" ht="15.75">
      <c r="B12" s="30" t="s">
        <v>81</v>
      </c>
      <c r="C12" s="16"/>
      <c r="D12" s="16"/>
      <c r="E12" s="100"/>
      <c r="F12" s="98"/>
    </row>
    <row r="13" spans="2:6">
      <c r="B13" s="34"/>
      <c r="C13" s="16" t="s">
        <v>91</v>
      </c>
      <c r="D13" s="16"/>
      <c r="E13" s="100"/>
      <c r="F13" s="98"/>
    </row>
    <row r="14" spans="2:6">
      <c r="B14" s="34"/>
      <c r="C14" s="16"/>
      <c r="D14" s="107" t="s">
        <v>94</v>
      </c>
      <c r="E14" s="100">
        <v>40746549.994864732</v>
      </c>
      <c r="F14" s="98">
        <v>2.6750065405453292E-2</v>
      </c>
    </row>
    <row r="15" spans="2:6">
      <c r="B15" s="34"/>
      <c r="C15" s="16"/>
      <c r="D15" s="107" t="s">
        <v>95</v>
      </c>
      <c r="E15" s="100">
        <v>53485230.509849124</v>
      </c>
      <c r="F15" s="98">
        <v>3.5112995199459207E-2</v>
      </c>
    </row>
    <row r="16" spans="2:6">
      <c r="B16" s="34"/>
      <c r="C16" s="16" t="s">
        <v>92</v>
      </c>
      <c r="D16" s="107"/>
      <c r="E16" s="100"/>
      <c r="F16" s="98"/>
    </row>
    <row r="17" spans="2:6">
      <c r="B17" s="34"/>
      <c r="C17" s="16"/>
      <c r="D17" s="107" t="s">
        <v>96</v>
      </c>
      <c r="E17" s="100">
        <v>180343958.26022679</v>
      </c>
      <c r="F17" s="98">
        <v>0.11839561090564472</v>
      </c>
    </row>
    <row r="18" spans="2:6">
      <c r="B18" s="34"/>
      <c r="C18" s="16"/>
      <c r="D18" s="108" t="s">
        <v>97</v>
      </c>
      <c r="E18" s="100">
        <v>176256206.19597071</v>
      </c>
      <c r="F18" s="98">
        <v>0.11571200615643509</v>
      </c>
    </row>
    <row r="19" spans="2:6">
      <c r="B19" s="34"/>
      <c r="C19" s="101" t="s">
        <v>98</v>
      </c>
      <c r="D19" s="109"/>
      <c r="E19" s="100">
        <v>98090685.419713736</v>
      </c>
      <c r="F19" s="98">
        <v>6.439642745149661E-2</v>
      </c>
    </row>
    <row r="20" spans="2:6" ht="15.75">
      <c r="B20" s="34"/>
      <c r="C20" s="102" t="s">
        <v>22</v>
      </c>
      <c r="D20" s="42"/>
      <c r="E20" s="103">
        <v>548922630.38062501</v>
      </c>
      <c r="F20" s="104">
        <v>0.36036710511848891</v>
      </c>
    </row>
    <row r="21" spans="2:6" ht="15.75">
      <c r="B21" s="34"/>
      <c r="C21" s="16"/>
      <c r="D21" s="102"/>
      <c r="E21" s="105"/>
      <c r="F21" s="106"/>
    </row>
    <row r="22" spans="2:6" ht="15.75">
      <c r="B22" s="30" t="s">
        <v>82</v>
      </c>
      <c r="C22" s="16"/>
      <c r="D22" s="107"/>
      <c r="E22" s="100"/>
      <c r="F22" s="98"/>
    </row>
    <row r="23" spans="2:6">
      <c r="B23" s="34"/>
      <c r="C23" s="16" t="s">
        <v>99</v>
      </c>
      <c r="D23" s="107"/>
      <c r="E23" s="100"/>
      <c r="F23" s="98"/>
    </row>
    <row r="24" spans="2:6">
      <c r="B24" s="34"/>
      <c r="C24" s="16"/>
      <c r="D24" s="107" t="s">
        <v>100</v>
      </c>
      <c r="E24" s="100">
        <v>74795910.495037764</v>
      </c>
      <c r="F24" s="98">
        <v>4.9103433249068934E-2</v>
      </c>
    </row>
    <row r="25" spans="2:6">
      <c r="B25" s="34"/>
      <c r="C25" s="16"/>
      <c r="D25" s="107" t="s">
        <v>101</v>
      </c>
      <c r="E25" s="100">
        <v>63108853.997337967</v>
      </c>
      <c r="F25" s="98">
        <v>4.1430893469625078E-2</v>
      </c>
    </row>
    <row r="26" spans="2:6">
      <c r="B26" s="34"/>
      <c r="C26" s="16"/>
      <c r="D26" s="107" t="s">
        <v>102</v>
      </c>
      <c r="E26" s="100">
        <v>18724420.951729693</v>
      </c>
      <c r="F26" s="98">
        <v>1.2292561829188848E-2</v>
      </c>
    </row>
    <row r="27" spans="2:6">
      <c r="B27" s="34"/>
      <c r="C27" s="101" t="s">
        <v>103</v>
      </c>
      <c r="D27" s="109"/>
      <c r="E27" s="100">
        <v>-1404418.6599299998</v>
      </c>
      <c r="F27" s="98">
        <v>9.2199931072695172E-4</v>
      </c>
    </row>
    <row r="28" spans="2:6" ht="15.75">
      <c r="B28" s="34"/>
      <c r="C28" s="102" t="s">
        <v>22</v>
      </c>
      <c r="D28" s="110"/>
      <c r="E28" s="103">
        <v>155224766.78417543</v>
      </c>
      <c r="F28" s="104">
        <v>0.10374888785860982</v>
      </c>
    </row>
    <row r="29" spans="2:6" ht="15.75">
      <c r="B29" s="34"/>
      <c r="C29" s="16"/>
      <c r="D29" s="102"/>
      <c r="E29" s="105"/>
      <c r="F29" s="106"/>
    </row>
    <row r="30" spans="2:6" ht="15.75" hidden="1">
      <c r="B30" s="30" t="s">
        <v>83</v>
      </c>
      <c r="C30" s="16"/>
      <c r="D30" s="107"/>
      <c r="E30" s="100"/>
      <c r="F30" s="98"/>
    </row>
    <row r="31" spans="2:6" hidden="1">
      <c r="B31" s="34"/>
      <c r="C31" s="16" t="s">
        <v>91</v>
      </c>
      <c r="D31" s="107"/>
      <c r="E31" s="100">
        <v>0</v>
      </c>
      <c r="F31" s="98">
        <v>0</v>
      </c>
    </row>
    <row r="32" spans="2:6" hidden="1">
      <c r="B32" s="34"/>
      <c r="C32" s="16" t="s">
        <v>92</v>
      </c>
      <c r="D32" s="107"/>
      <c r="E32" s="100">
        <v>0</v>
      </c>
      <c r="F32" s="98">
        <v>0</v>
      </c>
    </row>
    <row r="33" spans="2:6" hidden="1">
      <c r="B33" s="34"/>
      <c r="C33" s="101" t="s">
        <v>70</v>
      </c>
      <c r="D33" s="111"/>
      <c r="E33" s="112">
        <v>0</v>
      </c>
      <c r="F33" s="98">
        <v>0</v>
      </c>
    </row>
    <row r="34" spans="2:6" ht="15.75" hidden="1">
      <c r="B34" s="34"/>
      <c r="C34" s="102" t="s">
        <v>22</v>
      </c>
      <c r="D34" s="110"/>
      <c r="E34" s="105">
        <v>0</v>
      </c>
      <c r="F34" s="104">
        <v>0</v>
      </c>
    </row>
    <row r="35" spans="2:6" ht="15.75" hidden="1">
      <c r="B35" s="34"/>
      <c r="C35" s="16"/>
      <c r="D35" s="102"/>
      <c r="E35" s="105"/>
      <c r="F35" s="106"/>
    </row>
    <row r="36" spans="2:6" ht="15.75">
      <c r="B36" s="30" t="s">
        <v>84</v>
      </c>
      <c r="C36" s="16"/>
      <c r="D36" s="107"/>
      <c r="E36" s="100"/>
      <c r="F36" s="98"/>
    </row>
    <row r="37" spans="2:6">
      <c r="B37" s="34"/>
      <c r="C37" s="16" t="s">
        <v>104</v>
      </c>
      <c r="D37" s="107"/>
      <c r="E37" s="100">
        <v>60729125.72327213</v>
      </c>
      <c r="F37" s="98">
        <v>3.986860446634774E-2</v>
      </c>
    </row>
    <row r="38" spans="2:6">
      <c r="B38" s="34"/>
      <c r="C38" s="16" t="s">
        <v>105</v>
      </c>
      <c r="D38" s="107"/>
      <c r="E38" s="100">
        <v>56869787.211439393</v>
      </c>
      <c r="F38" s="98">
        <v>3.7334952963918172E-2</v>
      </c>
    </row>
    <row r="39" spans="2:6">
      <c r="B39" s="34"/>
      <c r="C39" s="16" t="s">
        <v>106</v>
      </c>
      <c r="D39" s="107"/>
      <c r="E39" s="100">
        <v>67665737.641146585</v>
      </c>
      <c r="F39" s="98">
        <v>4.442248258655114E-2</v>
      </c>
    </row>
    <row r="40" spans="2:6">
      <c r="B40" s="34"/>
      <c r="C40" s="16" t="s">
        <v>107</v>
      </c>
      <c r="D40" s="107"/>
      <c r="E40" s="100">
        <v>33078687.827547722</v>
      </c>
      <c r="F40" s="98">
        <v>2.171612229808392E-2</v>
      </c>
    </row>
    <row r="41" spans="2:6">
      <c r="B41" s="34"/>
      <c r="C41" s="101" t="s">
        <v>108</v>
      </c>
      <c r="D41" s="111"/>
      <c r="E41" s="112">
        <v>70331409.081562251</v>
      </c>
      <c r="F41" s="113">
        <v>4.6172492965087596E-2</v>
      </c>
    </row>
    <row r="42" spans="2:6" ht="15.75">
      <c r="B42" s="46"/>
      <c r="C42" s="102" t="s">
        <v>22</v>
      </c>
      <c r="D42" s="102"/>
      <c r="E42" s="105">
        <v>288674747.48496807</v>
      </c>
      <c r="F42" s="106">
        <v>0.18951465527998856</v>
      </c>
    </row>
    <row r="43" spans="2:6" ht="15.75">
      <c r="B43" s="34"/>
      <c r="C43" s="16"/>
      <c r="D43" s="102"/>
      <c r="E43" s="105"/>
      <c r="F43" s="106"/>
    </row>
    <row r="44" spans="2:6" ht="15.75">
      <c r="B44" s="30" t="s">
        <v>85</v>
      </c>
      <c r="C44" s="16"/>
      <c r="D44" s="107"/>
      <c r="E44" s="100">
        <v>158373784.04854056</v>
      </c>
      <c r="F44" s="98">
        <v>0.10397221561927379</v>
      </c>
    </row>
    <row r="45" spans="2:6" ht="15.75">
      <c r="B45" s="30" t="s">
        <v>55</v>
      </c>
      <c r="C45" s="16"/>
      <c r="D45" s="107"/>
      <c r="E45" s="100">
        <v>72984709.626437157</v>
      </c>
      <c r="F45" s="98">
        <v>4.7914381864262466E-2</v>
      </c>
    </row>
    <row r="46" spans="2:6" ht="15.75">
      <c r="B46" s="30" t="s">
        <v>87</v>
      </c>
      <c r="C46" s="16"/>
      <c r="D46" s="107"/>
      <c r="E46" s="100">
        <v>-2484951.6092031449</v>
      </c>
      <c r="F46" s="98">
        <v>1.6313680074496624E-3</v>
      </c>
    </row>
    <row r="47" spans="2:6" ht="15.75">
      <c r="B47" s="114" t="s">
        <v>86</v>
      </c>
      <c r="C47" s="101"/>
      <c r="D47" s="101"/>
      <c r="E47" s="112">
        <v>129768471.35008758</v>
      </c>
      <c r="F47" s="98">
        <v>8.5192859189747908E-2</v>
      </c>
    </row>
    <row r="48" spans="2:6" ht="15.75">
      <c r="B48" s="115" t="s">
        <v>109</v>
      </c>
      <c r="C48" s="116"/>
      <c r="D48" s="50"/>
      <c r="E48" s="51">
        <v>1515453048.8897367</v>
      </c>
      <c r="F48" s="117">
        <v>1</v>
      </c>
    </row>
    <row r="49" spans="2:6">
      <c r="B49" s="16" t="s">
        <v>26</v>
      </c>
      <c r="C49" s="16"/>
      <c r="D49" s="16"/>
      <c r="E49" s="20"/>
      <c r="F49" s="18"/>
    </row>
    <row r="50" spans="2:6">
      <c r="B50" s="14" t="s">
        <v>27</v>
      </c>
      <c r="C50" s="16"/>
      <c r="D50" s="16"/>
      <c r="E50" s="20"/>
      <c r="F50" s="18"/>
    </row>
  </sheetData>
  <printOptions horizontalCentered="1"/>
  <pageMargins left="0.2" right="0.2" top="0.5" bottom="0.5" header="0.2" footer="0.2"/>
  <pageSetup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B1:N38"/>
  <sheetViews>
    <sheetView showGridLines="0" zoomScale="70" zoomScaleNormal="70" zoomScaleSheetLayoutView="75" workbookViewId="0">
      <selection sqref="A1:XFD1048576"/>
    </sheetView>
  </sheetViews>
  <sheetFormatPr defaultColWidth="9.140625" defaultRowHeight="15" outlineLevelCol="1"/>
  <cols>
    <col min="1" max="1" width="2" style="14" customWidth="1"/>
    <col min="2" max="3" width="2.140625" style="14" customWidth="1"/>
    <col min="4" max="4" width="34.28515625" style="14" customWidth="1"/>
    <col min="5" max="5" width="12.28515625" style="14" bestFit="1" customWidth="1"/>
    <col min="6" max="7" width="12.42578125" style="14" bestFit="1" customWidth="1"/>
    <col min="8" max="8" width="6.85546875" style="14" hidden="1" customWidth="1" outlineLevel="1"/>
    <col min="9" max="9" width="12.28515625" style="14" bestFit="1" customWidth="1" collapsed="1"/>
    <col min="10" max="10" width="11.85546875" style="14" bestFit="1" customWidth="1"/>
    <col min="11" max="11" width="11.140625" style="14" bestFit="1" customWidth="1"/>
    <col min="12" max="12" width="10.42578125" style="14" bestFit="1" customWidth="1"/>
    <col min="13" max="13" width="12.42578125" style="14" bestFit="1" customWidth="1"/>
    <col min="14" max="14" width="14.140625" style="14" bestFit="1" customWidth="1"/>
    <col min="15" max="16384" width="9.140625" style="14"/>
  </cols>
  <sheetData>
    <row r="1" spans="2:14">
      <c r="B1" s="15" t="s">
        <v>110</v>
      </c>
    </row>
    <row r="3" spans="2:14">
      <c r="B3" s="118"/>
      <c r="C3" s="119"/>
      <c r="D3" s="120"/>
      <c r="E3" s="121" t="s">
        <v>111</v>
      </c>
      <c r="F3" s="122" t="s">
        <v>112</v>
      </c>
      <c r="G3" s="123"/>
      <c r="H3" s="124" t="s">
        <v>113</v>
      </c>
      <c r="I3" s="125"/>
      <c r="J3" s="123"/>
      <c r="K3" s="122" t="s">
        <v>114</v>
      </c>
      <c r="L3" s="126" t="s">
        <v>115</v>
      </c>
      <c r="M3" s="122" t="s">
        <v>116</v>
      </c>
      <c r="N3" s="122" t="s">
        <v>117</v>
      </c>
    </row>
    <row r="4" spans="2:14" ht="22.5">
      <c r="B4" s="127"/>
      <c r="C4" s="128"/>
      <c r="D4" s="129"/>
      <c r="E4" s="130" t="s">
        <v>118</v>
      </c>
      <c r="F4" s="131" t="s">
        <v>119</v>
      </c>
      <c r="G4" s="132" t="s">
        <v>82</v>
      </c>
      <c r="H4" s="133" t="s">
        <v>120</v>
      </c>
      <c r="I4" s="134" t="s">
        <v>84</v>
      </c>
      <c r="J4" s="132" t="s">
        <v>85</v>
      </c>
      <c r="K4" s="131" t="s">
        <v>121</v>
      </c>
      <c r="L4" s="135" t="s">
        <v>122</v>
      </c>
      <c r="M4" s="131" t="s">
        <v>123</v>
      </c>
      <c r="N4" s="131" t="s">
        <v>124</v>
      </c>
    </row>
    <row r="5" spans="2:14">
      <c r="B5" s="136"/>
      <c r="C5" s="137"/>
      <c r="D5" s="138"/>
      <c r="E5" s="137"/>
      <c r="F5" s="139"/>
      <c r="G5" s="139"/>
      <c r="H5" s="138"/>
      <c r="I5" s="137"/>
      <c r="J5" s="139"/>
      <c r="K5" s="137"/>
      <c r="L5" s="139"/>
      <c r="M5" s="137"/>
      <c r="N5" s="139"/>
    </row>
    <row r="6" spans="2:14">
      <c r="B6" s="140" t="s">
        <v>21</v>
      </c>
      <c r="C6" s="137"/>
      <c r="D6" s="138"/>
      <c r="E6" s="137"/>
      <c r="F6" s="139"/>
      <c r="G6" s="139"/>
      <c r="H6" s="138"/>
      <c r="I6" s="137"/>
      <c r="J6" s="139"/>
      <c r="K6" s="137"/>
      <c r="L6" s="139"/>
      <c r="M6" s="137"/>
      <c r="N6" s="139"/>
    </row>
    <row r="7" spans="2:14">
      <c r="B7" s="136"/>
      <c r="C7" s="141" t="s">
        <v>41</v>
      </c>
      <c r="D7" s="142"/>
      <c r="E7" s="141">
        <v>1200663.4247257928</v>
      </c>
      <c r="F7" s="143">
        <v>9099503.6228514202</v>
      </c>
      <c r="G7" s="143">
        <v>852211.58514433098</v>
      </c>
      <c r="H7" s="142">
        <v>0</v>
      </c>
      <c r="I7" s="141">
        <v>4502288.9514295161</v>
      </c>
      <c r="J7" s="143">
        <v>3075367.5690734275</v>
      </c>
      <c r="K7" s="141">
        <v>378503.6403785178</v>
      </c>
      <c r="L7" s="143">
        <v>301045.44953534217</v>
      </c>
      <c r="M7" s="141">
        <v>6741126.3759283153</v>
      </c>
      <c r="N7" s="143">
        <v>26150710.619066667</v>
      </c>
    </row>
    <row r="8" spans="2:14">
      <c r="B8" s="136"/>
      <c r="C8" s="144" t="s">
        <v>42</v>
      </c>
      <c r="D8" s="145"/>
      <c r="E8" s="144">
        <v>0</v>
      </c>
      <c r="F8" s="146">
        <v>0</v>
      </c>
      <c r="G8" s="146">
        <v>0</v>
      </c>
      <c r="H8" s="145">
        <v>0</v>
      </c>
      <c r="I8" s="144">
        <v>0</v>
      </c>
      <c r="J8" s="146">
        <v>0</v>
      </c>
      <c r="K8" s="144">
        <v>2937192.2325946698</v>
      </c>
      <c r="L8" s="146">
        <v>0</v>
      </c>
      <c r="M8" s="144">
        <v>14446126.915117331</v>
      </c>
      <c r="N8" s="146">
        <v>17383319.147712</v>
      </c>
    </row>
    <row r="9" spans="2:14">
      <c r="B9" s="136"/>
      <c r="C9" s="144" t="s">
        <v>43</v>
      </c>
      <c r="D9" s="145"/>
      <c r="E9" s="144">
        <v>12056310.267690819</v>
      </c>
      <c r="F9" s="146">
        <v>38819335.695462681</v>
      </c>
      <c r="G9" s="146">
        <v>3448192.3388660541</v>
      </c>
      <c r="H9" s="145">
        <v>0</v>
      </c>
      <c r="I9" s="144">
        <v>97400561.985291645</v>
      </c>
      <c r="J9" s="146">
        <v>57995273.987069421</v>
      </c>
      <c r="K9" s="144">
        <v>8327.9465733645393</v>
      </c>
      <c r="L9" s="146">
        <v>5477416.4879169241</v>
      </c>
      <c r="M9" s="144">
        <v>949796.62671576219</v>
      </c>
      <c r="N9" s="146">
        <v>216155215.33558667</v>
      </c>
    </row>
    <row r="10" spans="2:14">
      <c r="B10" s="136"/>
      <c r="C10" s="144" t="s">
        <v>44</v>
      </c>
      <c r="D10" s="145"/>
      <c r="E10" s="144">
        <v>0</v>
      </c>
      <c r="F10" s="146">
        <v>0</v>
      </c>
      <c r="G10" s="146">
        <v>0</v>
      </c>
      <c r="H10" s="145">
        <v>0</v>
      </c>
      <c r="I10" s="144">
        <v>0</v>
      </c>
      <c r="J10" s="146">
        <v>0</v>
      </c>
      <c r="K10" s="144">
        <v>0</v>
      </c>
      <c r="L10" s="146">
        <v>0</v>
      </c>
      <c r="M10" s="144">
        <v>9228829.1363066696</v>
      </c>
      <c r="N10" s="146">
        <v>9228829.1363066696</v>
      </c>
    </row>
    <row r="11" spans="2:14">
      <c r="B11" s="136"/>
      <c r="C11" s="144" t="s">
        <v>45</v>
      </c>
      <c r="D11" s="145"/>
      <c r="E11" s="144">
        <v>2459031.4847833035</v>
      </c>
      <c r="F11" s="146">
        <v>11303258.770661077</v>
      </c>
      <c r="G11" s="146">
        <v>9836231.4102092274</v>
      </c>
      <c r="H11" s="145">
        <v>0</v>
      </c>
      <c r="I11" s="144">
        <v>18745563.17699156</v>
      </c>
      <c r="J11" s="146">
        <v>11036466.641085144</v>
      </c>
      <c r="K11" s="144">
        <v>738020.95728127297</v>
      </c>
      <c r="L11" s="146">
        <v>1090590.4660091291</v>
      </c>
      <c r="M11" s="144">
        <v>32252012.769592624</v>
      </c>
      <c r="N11" s="146">
        <v>87461175.676613346</v>
      </c>
    </row>
    <row r="12" spans="2:14">
      <c r="B12" s="136"/>
      <c r="C12" s="144" t="s">
        <v>46</v>
      </c>
      <c r="D12" s="145"/>
      <c r="E12" s="144">
        <v>0</v>
      </c>
      <c r="F12" s="146">
        <v>0</v>
      </c>
      <c r="G12" s="146">
        <v>5444960.2051999997</v>
      </c>
      <c r="H12" s="145">
        <v>0</v>
      </c>
      <c r="I12" s="144">
        <v>0</v>
      </c>
      <c r="J12" s="146">
        <v>0</v>
      </c>
      <c r="K12" s="144">
        <v>0</v>
      </c>
      <c r="L12" s="146">
        <v>0</v>
      </c>
      <c r="M12" s="144">
        <v>0</v>
      </c>
      <c r="N12" s="146">
        <v>5444960.2051999997</v>
      </c>
    </row>
    <row r="13" spans="2:14">
      <c r="B13" s="136"/>
      <c r="C13" s="144" t="s">
        <v>47</v>
      </c>
      <c r="D13" s="145"/>
      <c r="E13" s="144">
        <v>9637853.0354583804</v>
      </c>
      <c r="F13" s="146">
        <v>0</v>
      </c>
      <c r="G13" s="146">
        <v>0</v>
      </c>
      <c r="H13" s="145">
        <v>0</v>
      </c>
      <c r="I13" s="144">
        <v>132579.69450842284</v>
      </c>
      <c r="J13" s="146">
        <v>1186204.1591386569</v>
      </c>
      <c r="K13" s="144">
        <v>5629453.4231352005</v>
      </c>
      <c r="L13" s="146">
        <v>0</v>
      </c>
      <c r="M13" s="144">
        <v>198653.92876466209</v>
      </c>
      <c r="N13" s="146">
        <v>16784744.241005324</v>
      </c>
    </row>
    <row r="14" spans="2:14">
      <c r="B14" s="136"/>
      <c r="C14" s="144" t="s">
        <v>48</v>
      </c>
      <c r="D14" s="145"/>
      <c r="E14" s="144">
        <v>0</v>
      </c>
      <c r="F14" s="146">
        <v>0</v>
      </c>
      <c r="G14" s="146">
        <v>0</v>
      </c>
      <c r="H14" s="145">
        <v>0</v>
      </c>
      <c r="I14" s="144">
        <v>0</v>
      </c>
      <c r="J14" s="146">
        <v>0</v>
      </c>
      <c r="K14" s="144">
        <v>0</v>
      </c>
      <c r="L14" s="146">
        <v>0</v>
      </c>
      <c r="M14" s="144">
        <v>1021646.4675465401</v>
      </c>
      <c r="N14" s="146">
        <v>1021646.4675465401</v>
      </c>
    </row>
    <row r="15" spans="2:14" hidden="1">
      <c r="B15" s="136"/>
      <c r="C15" s="144" t="s">
        <v>49</v>
      </c>
      <c r="D15" s="145"/>
      <c r="E15" s="144">
        <v>0</v>
      </c>
      <c r="F15" s="146">
        <v>0</v>
      </c>
      <c r="G15" s="146">
        <v>0</v>
      </c>
      <c r="H15" s="145">
        <v>0</v>
      </c>
      <c r="I15" s="144">
        <v>0</v>
      </c>
      <c r="J15" s="146">
        <v>0</v>
      </c>
      <c r="K15" s="144">
        <v>0</v>
      </c>
      <c r="L15" s="146">
        <v>0</v>
      </c>
      <c r="M15" s="144">
        <v>0</v>
      </c>
      <c r="N15" s="146">
        <v>0</v>
      </c>
    </row>
    <row r="16" spans="2:14" hidden="1">
      <c r="B16" s="136"/>
      <c r="C16" s="144" t="s">
        <v>49</v>
      </c>
      <c r="D16" s="145"/>
      <c r="E16" s="144">
        <v>0</v>
      </c>
      <c r="F16" s="146">
        <v>0</v>
      </c>
      <c r="G16" s="146">
        <v>0</v>
      </c>
      <c r="H16" s="145">
        <v>0</v>
      </c>
      <c r="I16" s="144">
        <v>0</v>
      </c>
      <c r="J16" s="146">
        <v>0</v>
      </c>
      <c r="K16" s="144">
        <v>0</v>
      </c>
      <c r="L16" s="146">
        <v>0</v>
      </c>
      <c r="M16" s="144">
        <v>0</v>
      </c>
      <c r="N16" s="146">
        <v>0</v>
      </c>
    </row>
    <row r="17" spans="2:14" hidden="1">
      <c r="B17" s="136"/>
      <c r="C17" s="144" t="s">
        <v>49</v>
      </c>
      <c r="D17" s="145"/>
      <c r="E17" s="144">
        <v>0</v>
      </c>
      <c r="F17" s="146">
        <v>0</v>
      </c>
      <c r="G17" s="146">
        <v>0</v>
      </c>
      <c r="H17" s="145">
        <v>0</v>
      </c>
      <c r="I17" s="144">
        <v>0</v>
      </c>
      <c r="J17" s="146">
        <v>0</v>
      </c>
      <c r="K17" s="144">
        <v>0</v>
      </c>
      <c r="L17" s="146">
        <v>0</v>
      </c>
      <c r="M17" s="144">
        <v>0</v>
      </c>
      <c r="N17" s="146">
        <v>0</v>
      </c>
    </row>
    <row r="18" spans="2:14">
      <c r="B18" s="136"/>
      <c r="C18" s="144" t="s">
        <v>50</v>
      </c>
      <c r="D18" s="145"/>
      <c r="E18" s="144">
        <v>0</v>
      </c>
      <c r="F18" s="146">
        <v>0</v>
      </c>
      <c r="G18" s="146">
        <v>0</v>
      </c>
      <c r="H18" s="145">
        <v>0</v>
      </c>
      <c r="I18" s="144">
        <v>0</v>
      </c>
      <c r="J18" s="146">
        <v>0</v>
      </c>
      <c r="K18" s="144">
        <v>0</v>
      </c>
      <c r="L18" s="146">
        <v>0</v>
      </c>
      <c r="M18" s="144">
        <v>12614032.047733329</v>
      </c>
      <c r="N18" s="146">
        <v>12614032.047733329</v>
      </c>
    </row>
    <row r="19" spans="2:14">
      <c r="B19" s="136"/>
      <c r="C19" s="147" t="s">
        <v>51</v>
      </c>
      <c r="D19" s="148"/>
      <c r="E19" s="144">
        <v>0</v>
      </c>
      <c r="F19" s="146">
        <v>0</v>
      </c>
      <c r="G19" s="146">
        <v>0</v>
      </c>
      <c r="H19" s="145">
        <v>0</v>
      </c>
      <c r="I19" s="144">
        <v>0</v>
      </c>
      <c r="J19" s="146">
        <v>0</v>
      </c>
      <c r="K19" s="144">
        <v>0</v>
      </c>
      <c r="L19" s="146">
        <v>0</v>
      </c>
      <c r="M19" s="144">
        <v>2961445.398</v>
      </c>
      <c r="N19" s="146">
        <v>2961445.398</v>
      </c>
    </row>
    <row r="20" spans="2:14">
      <c r="B20" s="136"/>
      <c r="C20" s="149" t="s">
        <v>125</v>
      </c>
      <c r="D20" s="139"/>
      <c r="E20" s="150">
        <v>25353858.212658294</v>
      </c>
      <c r="F20" s="151">
        <v>59222098.088975184</v>
      </c>
      <c r="G20" s="151">
        <v>19581595.539419614</v>
      </c>
      <c r="H20" s="152">
        <v>0</v>
      </c>
      <c r="I20" s="150">
        <v>120780993.80822115</v>
      </c>
      <c r="J20" s="151">
        <v>73293312.356366649</v>
      </c>
      <c r="K20" s="150">
        <v>9691498.1999630257</v>
      </c>
      <c r="L20" s="151">
        <v>6869052.4034613948</v>
      </c>
      <c r="M20" s="150">
        <v>80413669.665705234</v>
      </c>
      <c r="N20" s="151">
        <v>395206078.27477044</v>
      </c>
    </row>
    <row r="21" spans="2:14">
      <c r="B21" s="136"/>
      <c r="C21" s="137"/>
      <c r="D21" s="138"/>
      <c r="E21" s="144"/>
      <c r="F21" s="146"/>
      <c r="G21" s="146"/>
      <c r="H21" s="145"/>
      <c r="I21" s="144"/>
      <c r="J21" s="146"/>
      <c r="K21" s="144"/>
      <c r="L21" s="146"/>
      <c r="M21" s="144"/>
      <c r="N21" s="146"/>
    </row>
    <row r="22" spans="2:14">
      <c r="B22" s="136"/>
      <c r="C22" s="137"/>
      <c r="D22" s="138"/>
      <c r="E22" s="144"/>
      <c r="F22" s="146"/>
      <c r="G22" s="146"/>
      <c r="H22" s="145"/>
      <c r="I22" s="144"/>
      <c r="J22" s="146"/>
      <c r="K22" s="144"/>
      <c r="L22" s="146"/>
      <c r="M22" s="144"/>
      <c r="N22" s="146"/>
    </row>
    <row r="23" spans="2:14">
      <c r="B23" s="140" t="s">
        <v>23</v>
      </c>
      <c r="C23" s="137"/>
      <c r="D23" s="138"/>
      <c r="E23" s="144"/>
      <c r="F23" s="146"/>
      <c r="G23" s="146"/>
      <c r="H23" s="145"/>
      <c r="I23" s="144"/>
      <c r="J23" s="146"/>
      <c r="K23" s="144"/>
      <c r="L23" s="146"/>
      <c r="M23" s="144"/>
      <c r="N23" s="146"/>
    </row>
    <row r="24" spans="2:14">
      <c r="B24" s="136"/>
      <c r="C24" s="144" t="s">
        <v>52</v>
      </c>
      <c r="D24" s="138"/>
      <c r="E24" s="144">
        <v>78539664.818042502</v>
      </c>
      <c r="F24" s="146">
        <v>412763515.20887709</v>
      </c>
      <c r="G24" s="146">
        <v>0</v>
      </c>
      <c r="H24" s="145">
        <v>0</v>
      </c>
      <c r="I24" s="144">
        <v>0</v>
      </c>
      <c r="J24" s="146">
        <v>0</v>
      </c>
      <c r="K24" s="144">
        <v>0</v>
      </c>
      <c r="L24" s="146">
        <v>0</v>
      </c>
      <c r="M24" s="144">
        <v>0</v>
      </c>
      <c r="N24" s="146">
        <v>491303180.0269196</v>
      </c>
    </row>
    <row r="25" spans="2:14">
      <c r="B25" s="136"/>
      <c r="C25" s="144" t="s">
        <v>53</v>
      </c>
      <c r="D25" s="138"/>
      <c r="E25" s="144">
        <v>0</v>
      </c>
      <c r="F25" s="146">
        <v>26800113.002058778</v>
      </c>
      <c r="G25" s="146">
        <v>0</v>
      </c>
      <c r="H25" s="145">
        <v>0</v>
      </c>
      <c r="I25" s="144">
        <v>0</v>
      </c>
      <c r="J25" s="146">
        <v>0</v>
      </c>
      <c r="K25" s="144">
        <v>0</v>
      </c>
      <c r="L25" s="146">
        <v>0</v>
      </c>
      <c r="M25" s="144">
        <v>0</v>
      </c>
      <c r="N25" s="146">
        <v>26800113.002058778</v>
      </c>
    </row>
    <row r="26" spans="2:14">
      <c r="B26" s="136"/>
      <c r="C26" s="144" t="s">
        <v>54</v>
      </c>
      <c r="D26" s="138"/>
      <c r="E26" s="144">
        <v>69269619.860991254</v>
      </c>
      <c r="F26" s="146">
        <v>0</v>
      </c>
      <c r="G26" s="146">
        <v>0</v>
      </c>
      <c r="H26" s="145">
        <v>0</v>
      </c>
      <c r="I26" s="144">
        <v>0</v>
      </c>
      <c r="J26" s="146">
        <v>0</v>
      </c>
      <c r="K26" s="144">
        <v>0</v>
      </c>
      <c r="L26" s="146">
        <v>0</v>
      </c>
      <c r="M26" s="144">
        <v>0</v>
      </c>
      <c r="N26" s="146">
        <v>69269619.860991254</v>
      </c>
    </row>
    <row r="27" spans="2:14">
      <c r="B27" s="136"/>
      <c r="C27" s="144" t="s">
        <v>55</v>
      </c>
      <c r="D27" s="138"/>
      <c r="E27" s="144">
        <v>0</v>
      </c>
      <c r="F27" s="146">
        <v>0</v>
      </c>
      <c r="G27" s="146">
        <v>0</v>
      </c>
      <c r="H27" s="145">
        <v>0</v>
      </c>
      <c r="I27" s="144">
        <v>0</v>
      </c>
      <c r="J27" s="146">
        <v>0</v>
      </c>
      <c r="K27" s="144">
        <v>62160117.654461436</v>
      </c>
      <c r="L27" s="146">
        <v>0</v>
      </c>
      <c r="M27" s="144">
        <v>0</v>
      </c>
      <c r="N27" s="146">
        <v>62160117.654461436</v>
      </c>
    </row>
    <row r="28" spans="2:14">
      <c r="B28" s="136"/>
      <c r="C28" s="144" t="s">
        <v>56</v>
      </c>
      <c r="D28" s="138"/>
      <c r="E28" s="144">
        <v>1989774.2471403712</v>
      </c>
      <c r="F28" s="146">
        <v>115893911.18697748</v>
      </c>
      <c r="G28" s="146">
        <v>137923173.63966274</v>
      </c>
      <c r="H28" s="145">
        <v>0</v>
      </c>
      <c r="I28" s="144">
        <v>175405570.51854092</v>
      </c>
      <c r="J28" s="146">
        <v>100955335.15912744</v>
      </c>
      <c r="K28" s="144">
        <v>0</v>
      </c>
      <c r="L28" s="146">
        <v>8496873.8121129368</v>
      </c>
      <c r="M28" s="144">
        <v>20274186.247889727</v>
      </c>
      <c r="N28" s="146">
        <v>560938824.81145167</v>
      </c>
    </row>
    <row r="29" spans="2:14" hidden="1">
      <c r="B29" s="136"/>
      <c r="C29" s="144" t="s">
        <v>57</v>
      </c>
      <c r="D29" s="138"/>
      <c r="E29" s="144">
        <v>0</v>
      </c>
      <c r="F29" s="146">
        <v>0</v>
      </c>
      <c r="G29" s="146">
        <v>0</v>
      </c>
      <c r="H29" s="145">
        <v>0</v>
      </c>
      <c r="I29" s="144">
        <v>0</v>
      </c>
      <c r="J29" s="146">
        <v>0</v>
      </c>
      <c r="K29" s="144">
        <v>0</v>
      </c>
      <c r="L29" s="146">
        <v>0</v>
      </c>
      <c r="M29" s="144">
        <v>0</v>
      </c>
      <c r="N29" s="146">
        <v>0</v>
      </c>
    </row>
    <row r="30" spans="2:14">
      <c r="B30" s="136"/>
      <c r="C30" s="144" t="s">
        <v>127</v>
      </c>
      <c r="D30" s="138"/>
      <c r="E30" s="144">
        <v>575034.04942858545</v>
      </c>
      <c r="F30" s="146">
        <v>1089190.5908801432</v>
      </c>
      <c r="G30" s="146">
        <v>408149.91835652519</v>
      </c>
      <c r="H30" s="145">
        <v>0</v>
      </c>
      <c r="I30" s="144">
        <v>2156282.4302983675</v>
      </c>
      <c r="J30" s="146">
        <v>1472886.5977819834</v>
      </c>
      <c r="K30" s="144">
        <v>1731276.847922662</v>
      </c>
      <c r="L30" s="146">
        <v>144179.77623320353</v>
      </c>
      <c r="M30" s="144">
        <v>19885998.159098528</v>
      </c>
      <c r="N30" s="146">
        <v>27462998.369999997</v>
      </c>
    </row>
    <row r="31" spans="2:14">
      <c r="B31" s="136"/>
      <c r="C31" s="144" t="s">
        <v>59</v>
      </c>
      <c r="D31" s="138"/>
      <c r="E31" s="144">
        <v>0</v>
      </c>
      <c r="F31" s="146">
        <v>0</v>
      </c>
      <c r="G31" s="146">
        <v>0</v>
      </c>
      <c r="H31" s="145">
        <v>0</v>
      </c>
      <c r="I31" s="144">
        <v>0</v>
      </c>
      <c r="J31" s="146">
        <v>0</v>
      </c>
      <c r="K31" s="144">
        <v>0</v>
      </c>
      <c r="L31" s="146">
        <v>0</v>
      </c>
      <c r="M31" s="144">
        <v>15400000</v>
      </c>
      <c r="N31" s="146">
        <v>15400000</v>
      </c>
    </row>
    <row r="32" spans="2:14">
      <c r="B32" s="136"/>
      <c r="C32" s="153" t="s">
        <v>126</v>
      </c>
      <c r="D32" s="120"/>
      <c r="E32" s="150">
        <v>150374092.97560272</v>
      </c>
      <c r="F32" s="151">
        <v>556546729.98879349</v>
      </c>
      <c r="G32" s="151">
        <v>138331323.55801928</v>
      </c>
      <c r="H32" s="152">
        <v>0</v>
      </c>
      <c r="I32" s="150">
        <v>177561852.94883928</v>
      </c>
      <c r="J32" s="151">
        <v>102428221.75690943</v>
      </c>
      <c r="K32" s="150">
        <v>63891394.502384096</v>
      </c>
      <c r="L32" s="151">
        <v>8641053.5883461405</v>
      </c>
      <c r="M32" s="150">
        <v>55560184.406988256</v>
      </c>
      <c r="N32" s="151">
        <v>1253334853.7258825</v>
      </c>
    </row>
    <row r="33" spans="2:14">
      <c r="B33" s="136"/>
      <c r="C33" s="137"/>
      <c r="D33" s="138"/>
      <c r="E33" s="144"/>
      <c r="F33" s="146"/>
      <c r="G33" s="146"/>
      <c r="H33" s="145"/>
      <c r="I33" s="144"/>
      <c r="J33" s="146"/>
      <c r="K33" s="144"/>
      <c r="L33" s="146"/>
      <c r="M33" s="144"/>
      <c r="N33" s="146"/>
    </row>
    <row r="34" spans="2:14">
      <c r="B34" s="136"/>
      <c r="C34" s="137"/>
      <c r="D34" s="138"/>
      <c r="E34" s="144"/>
      <c r="F34" s="146"/>
      <c r="G34" s="146"/>
      <c r="H34" s="145"/>
      <c r="I34" s="144"/>
      <c r="J34" s="146"/>
      <c r="K34" s="144"/>
      <c r="L34" s="146"/>
      <c r="M34" s="144"/>
      <c r="N34" s="146"/>
    </row>
    <row r="35" spans="2:14">
      <c r="B35" s="140" t="s">
        <v>24</v>
      </c>
      <c r="C35" s="137"/>
      <c r="D35" s="138"/>
      <c r="E35" s="144">
        <v>-11739060.364155184</v>
      </c>
      <c r="F35" s="146">
        <v>-66846197.697143614</v>
      </c>
      <c r="G35" s="146">
        <v>-2688152.3132634526</v>
      </c>
      <c r="H35" s="145">
        <v>0</v>
      </c>
      <c r="I35" s="144">
        <v>-9668099.2720923461</v>
      </c>
      <c r="J35" s="146">
        <v>-17347750.064735513</v>
      </c>
      <c r="K35" s="144">
        <v>-598183.07590996532</v>
      </c>
      <c r="L35" s="146">
        <v>-17995057.60101068</v>
      </c>
      <c r="M35" s="144">
        <v>-6205382.7226058766</v>
      </c>
      <c r="N35" s="146">
        <v>-133087883.11091664</v>
      </c>
    </row>
    <row r="36" spans="2:14">
      <c r="B36" s="136"/>
      <c r="C36" s="137"/>
      <c r="D36" s="138"/>
      <c r="E36" s="154"/>
      <c r="F36" s="146"/>
      <c r="G36" s="146"/>
      <c r="H36" s="145"/>
      <c r="I36" s="144"/>
      <c r="J36" s="146"/>
      <c r="K36" s="144"/>
      <c r="L36" s="146"/>
      <c r="M36" s="144"/>
      <c r="N36" s="146"/>
    </row>
    <row r="37" spans="2:14">
      <c r="B37" s="155" t="s">
        <v>25</v>
      </c>
      <c r="C37" s="156"/>
      <c r="D37" s="157"/>
      <c r="E37" s="158">
        <v>163988890.82410583</v>
      </c>
      <c r="F37" s="158">
        <v>548922630.38062501</v>
      </c>
      <c r="G37" s="158">
        <v>155224766.78417546</v>
      </c>
      <c r="H37" s="159">
        <v>0</v>
      </c>
      <c r="I37" s="160">
        <v>288674747.48496807</v>
      </c>
      <c r="J37" s="158">
        <v>158373784.04854056</v>
      </c>
      <c r="K37" s="160">
        <v>72984709.626437157</v>
      </c>
      <c r="L37" s="158">
        <v>-2484951.6092031449</v>
      </c>
      <c r="M37" s="160">
        <v>129768471.35008761</v>
      </c>
      <c r="N37" s="158">
        <v>1515453048.8897364</v>
      </c>
    </row>
    <row r="38" spans="2:14">
      <c r="B38" s="161" t="s">
        <v>27</v>
      </c>
    </row>
  </sheetData>
  <pageMargins left="0.2" right="0.2" top="0.5" bottom="0.5" header="0.2" footer="0.2"/>
  <pageSetup scale="93"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K19"/>
  <sheetViews>
    <sheetView showGridLines="0" zoomScale="80" zoomScaleNormal="80" zoomScaleSheetLayoutView="85" workbookViewId="0">
      <selection sqref="A1:XFD1048576"/>
    </sheetView>
  </sheetViews>
  <sheetFormatPr defaultColWidth="9.140625" defaultRowHeight="12.75"/>
  <cols>
    <col min="1" max="1" width="5.7109375" style="162" customWidth="1"/>
    <col min="2" max="4" width="2.28515625" style="162" customWidth="1"/>
    <col min="5" max="5" width="29.28515625" style="162" customWidth="1"/>
    <col min="6" max="6" width="16.140625" style="162" customWidth="1"/>
    <col min="7" max="7" width="12.85546875" style="162" customWidth="1"/>
    <col min="8" max="8" width="12.7109375" style="162" customWidth="1"/>
    <col min="9" max="9" width="13.28515625" style="162" customWidth="1"/>
    <col min="10" max="10" width="1" style="162" customWidth="1"/>
    <col min="11" max="11" width="59.28515625" style="162" customWidth="1"/>
    <col min="12" max="16384" width="9.140625" style="162"/>
  </cols>
  <sheetData>
    <row r="1" spans="2:11" ht="15">
      <c r="B1" s="15" t="s">
        <v>128</v>
      </c>
    </row>
    <row r="3" spans="2:11">
      <c r="B3" s="163"/>
      <c r="C3" s="164"/>
      <c r="D3" s="165"/>
      <c r="E3" s="165"/>
      <c r="F3" s="166" t="s">
        <v>129</v>
      </c>
      <c r="G3" s="167"/>
      <c r="H3" s="167"/>
      <c r="I3" s="168"/>
      <c r="J3" s="169"/>
      <c r="K3" s="170"/>
    </row>
    <row r="4" spans="2:11">
      <c r="B4" s="171"/>
      <c r="C4" s="172"/>
      <c r="D4" s="173"/>
      <c r="E4" s="173"/>
      <c r="F4" s="462" t="s">
        <v>130</v>
      </c>
      <c r="G4" s="463"/>
      <c r="H4" s="464"/>
      <c r="I4" s="174" t="s">
        <v>131</v>
      </c>
      <c r="J4" s="175"/>
      <c r="K4" s="176"/>
    </row>
    <row r="5" spans="2:11">
      <c r="B5" s="177" t="s">
        <v>132</v>
      </c>
      <c r="C5" s="178"/>
      <c r="D5" s="179"/>
      <c r="E5" s="179"/>
      <c r="F5" s="174" t="s">
        <v>133</v>
      </c>
      <c r="G5" s="174" t="s">
        <v>114</v>
      </c>
      <c r="H5" s="180" t="s">
        <v>134</v>
      </c>
      <c r="I5" s="174" t="s">
        <v>135</v>
      </c>
      <c r="J5" s="177"/>
      <c r="K5" s="181" t="s">
        <v>136</v>
      </c>
    </row>
    <row r="6" spans="2:11">
      <c r="B6" s="163"/>
      <c r="C6" s="164" t="s">
        <v>80</v>
      </c>
      <c r="D6" s="165"/>
      <c r="E6" s="165"/>
      <c r="F6" s="182"/>
      <c r="G6" s="183"/>
      <c r="H6" s="184"/>
      <c r="I6" s="185"/>
      <c r="J6" s="172"/>
      <c r="K6" s="176"/>
    </row>
    <row r="7" spans="2:11">
      <c r="B7" s="171"/>
      <c r="C7" s="172"/>
      <c r="D7" s="173" t="s">
        <v>137</v>
      </c>
      <c r="E7" s="173"/>
      <c r="F7" s="186">
        <f>[2]COS_EngFactors!H11</f>
        <v>1</v>
      </c>
      <c r="G7" s="187">
        <f>[2]COS_EngFactors!I11</f>
        <v>0</v>
      </c>
      <c r="H7" s="188">
        <f>[2]COS_EngFactors!J11</f>
        <v>0</v>
      </c>
      <c r="I7" s="188">
        <f>[2]COS_EngFactors!K11</f>
        <v>1</v>
      </c>
      <c r="J7" s="172"/>
      <c r="K7" s="189" t="s">
        <v>138</v>
      </c>
    </row>
    <row r="8" spans="2:11">
      <c r="B8" s="190"/>
      <c r="C8" s="178"/>
      <c r="D8" s="179" t="s">
        <v>139</v>
      </c>
      <c r="E8" s="179"/>
      <c r="F8" s="191">
        <f>[2]COS_EngFactors!H12</f>
        <v>1</v>
      </c>
      <c r="G8" s="192">
        <f>[2]COS_EngFactors!I12</f>
        <v>0</v>
      </c>
      <c r="H8" s="193">
        <f>[2]COS_EngFactors!J12</f>
        <v>0</v>
      </c>
      <c r="I8" s="193">
        <f>[2]COS_EngFactors!K12</f>
        <v>1</v>
      </c>
      <c r="J8" s="178"/>
      <c r="K8" s="194" t="s">
        <v>138</v>
      </c>
    </row>
    <row r="9" spans="2:11">
      <c r="B9" s="163"/>
      <c r="C9" s="164" t="s">
        <v>81</v>
      </c>
      <c r="D9" s="165"/>
      <c r="E9" s="165"/>
      <c r="F9" s="182"/>
      <c r="G9" s="183"/>
      <c r="H9" s="184"/>
      <c r="I9" s="184"/>
      <c r="J9" s="164"/>
      <c r="K9" s="195"/>
    </row>
    <row r="10" spans="2:11" ht="76.5">
      <c r="B10" s="171"/>
      <c r="C10" s="172"/>
      <c r="D10" s="173" t="s">
        <v>140</v>
      </c>
      <c r="E10" s="173"/>
      <c r="F10" s="186">
        <f>[2]COS_EngFactors!H14</f>
        <v>0.56169342790903931</v>
      </c>
      <c r="G10" s="187">
        <f>[2]COS_EngFactors!I14</f>
        <v>0.2373434303954943</v>
      </c>
      <c r="H10" s="188">
        <f>[2]COS_EngFactors!J14</f>
        <v>0.20096314169546639</v>
      </c>
      <c r="I10" s="188">
        <f>[2]COS_EngFactors!K14</f>
        <v>1</v>
      </c>
      <c r="J10" s="172"/>
      <c r="K10" s="189" t="s">
        <v>141</v>
      </c>
    </row>
    <row r="11" spans="2:11">
      <c r="B11" s="171"/>
      <c r="C11" s="172"/>
      <c r="D11" s="173" t="s">
        <v>52</v>
      </c>
      <c r="E11" s="173"/>
      <c r="F11" s="186">
        <f>[2]COS_EngFactors!H15</f>
        <v>0.56169342790903931</v>
      </c>
      <c r="G11" s="187">
        <f>[2]COS_EngFactors!I15</f>
        <v>0.2373434303954943</v>
      </c>
      <c r="H11" s="188">
        <f>[2]COS_EngFactors!J15</f>
        <v>0.20096314169546639</v>
      </c>
      <c r="I11" s="188">
        <f>[2]COS_EngFactors!K15</f>
        <v>1</v>
      </c>
      <c r="J11" s="172"/>
      <c r="K11" s="189"/>
    </row>
    <row r="12" spans="2:11">
      <c r="B12" s="190"/>
      <c r="C12" s="178"/>
      <c r="D12" s="196" t="s">
        <v>70</v>
      </c>
      <c r="E12" s="179"/>
      <c r="F12" s="191">
        <f>[2]COS_EngFactors!H16</f>
        <v>0.56169342790903931</v>
      </c>
      <c r="G12" s="192">
        <f>[2]COS_EngFactors!I16</f>
        <v>0.2373434303954943</v>
      </c>
      <c r="H12" s="193">
        <f>[2]COS_EngFactors!J16</f>
        <v>0.20096314169546639</v>
      </c>
      <c r="I12" s="193">
        <f>[2]COS_EngFactors!K16</f>
        <v>1</v>
      </c>
      <c r="J12" s="178"/>
      <c r="K12" s="194"/>
    </row>
    <row r="13" spans="2:11">
      <c r="B13" s="163"/>
      <c r="C13" s="164" t="s">
        <v>82</v>
      </c>
      <c r="D13" s="165"/>
      <c r="E13" s="165"/>
      <c r="F13" s="182"/>
      <c r="G13" s="183"/>
      <c r="H13" s="184"/>
      <c r="I13" s="184"/>
      <c r="J13" s="164"/>
      <c r="K13" s="195"/>
    </row>
    <row r="14" spans="2:11">
      <c r="B14" s="171"/>
      <c r="C14" s="172"/>
      <c r="D14" s="173" t="s">
        <v>100</v>
      </c>
      <c r="E14" s="173"/>
      <c r="F14" s="186">
        <f>[2]COS_EngFactors!H18</f>
        <v>0</v>
      </c>
      <c r="G14" s="187">
        <f>[2]COS_EngFactors!I18</f>
        <v>0</v>
      </c>
      <c r="H14" s="188">
        <f>[2]COS_EngFactors!J18</f>
        <v>1</v>
      </c>
      <c r="I14" s="188">
        <f>[2]COS_EngFactors!K18</f>
        <v>1</v>
      </c>
      <c r="J14" s="172"/>
      <c r="K14" s="189" t="s">
        <v>142</v>
      </c>
    </row>
    <row r="15" spans="2:11">
      <c r="B15" s="171"/>
      <c r="C15" s="172"/>
      <c r="D15" s="173" t="s">
        <v>101</v>
      </c>
      <c r="E15" s="173"/>
      <c r="F15" s="186">
        <f>[2]COS_EngFactors!H19</f>
        <v>1</v>
      </c>
      <c r="G15" s="187">
        <f>[2]COS_EngFactors!I19</f>
        <v>0</v>
      </c>
      <c r="H15" s="188">
        <f>[2]COS_EngFactors!J19</f>
        <v>0</v>
      </c>
      <c r="I15" s="188">
        <f>[2]COS_EngFactors!K19</f>
        <v>1</v>
      </c>
      <c r="J15" s="172"/>
      <c r="K15" s="189" t="s">
        <v>143</v>
      </c>
    </row>
    <row r="16" spans="2:11">
      <c r="B16" s="190"/>
      <c r="C16" s="178"/>
      <c r="D16" s="179" t="s">
        <v>102</v>
      </c>
      <c r="E16" s="179"/>
      <c r="F16" s="191">
        <f>[2]COS_EngFactors!H20</f>
        <v>0.45679641569154356</v>
      </c>
      <c r="G16" s="192">
        <f>[2]COS_EngFactors!I20</f>
        <v>0.37349550384868635</v>
      </c>
      <c r="H16" s="193">
        <f>[2]COS_EngFactors!J20</f>
        <v>0.16970808045977009</v>
      </c>
      <c r="I16" s="193">
        <f>[2]COS_EngFactors!K20</f>
        <v>1</v>
      </c>
      <c r="J16" s="178"/>
      <c r="K16" s="194" t="s">
        <v>144</v>
      </c>
    </row>
    <row r="17" spans="2:11" ht="89.25">
      <c r="B17" s="197"/>
      <c r="C17" s="198" t="s">
        <v>84</v>
      </c>
      <c r="D17" s="199"/>
      <c r="E17" s="199"/>
      <c r="F17" s="200">
        <f>[2]COS_EngFactors!H21</f>
        <v>0.31487711361018894</v>
      </c>
      <c r="G17" s="201">
        <f>[2]COS_EngFactors!I21</f>
        <v>0.29604216957505408</v>
      </c>
      <c r="H17" s="202">
        <f>[2]COS_EngFactors!J21</f>
        <v>0.38908071681475703</v>
      </c>
      <c r="I17" s="202">
        <f>[2]COS_EngFactors!K21</f>
        <v>1</v>
      </c>
      <c r="J17" s="198"/>
      <c r="K17" s="203" t="s">
        <v>145</v>
      </c>
    </row>
    <row r="18" spans="2:11" ht="89.25">
      <c r="B18" s="190"/>
      <c r="C18" s="178" t="s">
        <v>85</v>
      </c>
      <c r="D18" s="179"/>
      <c r="E18" s="179"/>
      <c r="F18" s="191">
        <f>[2]COS_EngFactors!H22</f>
        <v>0.45679641569154356</v>
      </c>
      <c r="G18" s="192">
        <f>[2]COS_EngFactors!I22</f>
        <v>0.37349550384868635</v>
      </c>
      <c r="H18" s="193">
        <f>[2]COS_EngFactors!J22</f>
        <v>0.16970808045977009</v>
      </c>
      <c r="I18" s="193">
        <f>[2]COS_EngFactors!K22</f>
        <v>1</v>
      </c>
      <c r="J18" s="178"/>
      <c r="K18" s="194" t="s">
        <v>146</v>
      </c>
    </row>
    <row r="19" spans="2:11">
      <c r="C19" s="162" t="s">
        <v>27</v>
      </c>
    </row>
  </sheetData>
  <mergeCells count="1">
    <mergeCell ref="F4:H4"/>
  </mergeCells>
  <pageMargins left="0.2" right="0.2" top="0.5" bottom="0.5" header="0.2" footer="0.2"/>
  <pageSetup scale="9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arentListItemID xmlns="ba4c5515-d91d-4e1f-9264-41c675fa362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6AE371446CE04684D343C49EECD244" ma:contentTypeVersion="1" ma:contentTypeDescription="Create a new document." ma:contentTypeScope="" ma:versionID="4c384668bb97c29931f7e8fb149bf1df">
  <xsd:schema xmlns:xsd="http://www.w3.org/2001/XMLSchema" xmlns:xs="http://www.w3.org/2001/XMLSchema" xmlns:p="http://schemas.microsoft.com/office/2006/metadata/properties" xmlns:ns2="ba4c5515-d91d-4e1f-9264-41c675fa362c" targetNamespace="http://schemas.microsoft.com/office/2006/metadata/properties" ma:root="true" ma:fieldsID="7db2d172e750fb061a740b1ad0a683c5" ns2:_="">
    <xsd:import namespace="ba4c5515-d91d-4e1f-9264-41c675fa362c"/>
    <xsd:element name="properties">
      <xsd:complexType>
        <xsd:sequence>
          <xsd:element name="documentManagement">
            <xsd:complexType>
              <xsd:all>
                <xsd:element ref="ns2:ParentList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4c5515-d91d-4e1f-9264-41c675fa362c" elementFormDefault="qualified">
    <xsd:import namespace="http://schemas.microsoft.com/office/2006/documentManagement/types"/>
    <xsd:import namespace="http://schemas.microsoft.com/office/infopath/2007/PartnerControls"/>
    <xsd:element name="ParentListItemID" ma:index="8" nillable="true" ma:displayName="ParentListItemID" ma:hidden="true" ma:internalName="ParentListItemID"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843E70-672B-42F0-812D-EA88EB2A3C29}"/>
</file>

<file path=customXml/itemProps2.xml><?xml version="1.0" encoding="utf-8"?>
<ds:datastoreItem xmlns:ds="http://schemas.openxmlformats.org/officeDocument/2006/customXml" ds:itemID="{8D4481D5-3CFF-49B8-ACCB-751A25B715F4}"/>
</file>

<file path=customXml/itemProps3.xml><?xml version="1.0" encoding="utf-8"?>
<ds:datastoreItem xmlns:ds="http://schemas.openxmlformats.org/officeDocument/2006/customXml" ds:itemID="{1EED82E0-1241-4EA7-AD09-861E64BE9C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checks</vt:lpstr>
      <vt:lpstr>Control</vt:lpstr>
      <vt:lpstr>Cover</vt:lpstr>
      <vt:lpstr>1</vt:lpstr>
      <vt:lpstr>2</vt:lpstr>
      <vt:lpstr>3</vt:lpstr>
      <vt:lpstr>4</vt:lpstr>
      <vt:lpstr>5</vt:lpstr>
      <vt:lpstr>6</vt:lpstr>
      <vt:lpstr>7</vt:lpstr>
      <vt:lpstr>8</vt:lpstr>
      <vt:lpstr>9</vt:lpstr>
      <vt:lpstr>10</vt:lpstr>
      <vt:lpstr>11</vt:lpstr>
      <vt:lpstr>12</vt:lpstr>
      <vt:lpstr>13</vt:lpstr>
      <vt:lpstr>14</vt:lpstr>
      <vt:lpstr>Table_RevReq</vt:lpstr>
      <vt:lpstr>Reserves</vt:lpstr>
      <vt:lpstr>Sales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dcterms:created xsi:type="dcterms:W3CDTF">2014-03-06T23:53:15Z</dcterms:created>
  <dcterms:modified xsi:type="dcterms:W3CDTF">2014-03-08T05:07:03Z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0x010100536AE371446CE04684D343C49EECD244</vt:lpwstr>
  </property>
</Properties>
</file>