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worksheets/sheet1.xml" ContentType="application/vnd.openxmlformats-officedocument.spreadsheetml.workshee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styles.xml" ContentType="application/vnd.openxmlformats-officedocument.spreadsheetml.styles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2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calcChain.xml" ContentType="application/vnd.openxmlformats-officedocument.spreadsheetml.calcChain+xml"/>
  <Override PartName="/xl/comments2.xml" ContentType="application/vnd.openxmlformats-officedocument.spreadsheetml.comment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19"/>
  </bookViews>
  <sheets>
    <sheet name="checks" sheetId="4" r:id="rId1"/>
    <sheet name="Control" sheetId="5" r:id="rId2"/>
    <sheet name="Cover" sheetId="6" r:id="rId3"/>
    <sheet name="1" sheetId="7" r:id="rId4"/>
    <sheet name="2" sheetId="8" r:id="rId5"/>
    <sheet name="3" sheetId="9" r:id="rId6"/>
    <sheet name="4" sheetId="10" r:id="rId7"/>
    <sheet name="5" sheetId="11" r:id="rId8"/>
    <sheet name="6" sheetId="12" r:id="rId9"/>
    <sheet name="7" sheetId="13" r:id="rId10"/>
    <sheet name="8" sheetId="14" r:id="rId11"/>
    <sheet name="9" sheetId="15" r:id="rId12"/>
    <sheet name="10" sheetId="16" r:id="rId13"/>
    <sheet name="11" sheetId="17" r:id="rId14"/>
    <sheet name="12" sheetId="18" r:id="rId15"/>
    <sheet name="13" sheetId="19" r:id="rId16"/>
    <sheet name="14" sheetId="20" r:id="rId17"/>
    <sheet name="Table_RevReq" sheetId="21" r:id="rId18"/>
    <sheet name="Reserves" sheetId="22" r:id="rId19"/>
    <sheet name="Sales" sheetId="23" r:id="rId20"/>
  </sheets>
  <externalReferences>
    <externalReference r:id="rId21"/>
    <externalReference r:id="rId22"/>
  </externalReferences>
  <definedNames>
    <definedName name="_xlnm.Print_Area" localSheetId="3">'1'!#REF!</definedName>
    <definedName name="_xlnm.Print_Area" localSheetId="12">'10'!#REF!</definedName>
    <definedName name="_xlnm.Print_Area" localSheetId="13">'11'!#REF!</definedName>
    <definedName name="_xlnm.Print_Area" localSheetId="14">'12'!#REF!</definedName>
    <definedName name="_xlnm.Print_Area" localSheetId="15">'13'!#REF!</definedName>
    <definedName name="_xlnm.Print_Area" localSheetId="16">'14'!#REF!</definedName>
    <definedName name="_xlnm.Print_Area" localSheetId="4">'2'!#REF!</definedName>
    <definedName name="_xlnm.Print_Area" localSheetId="5">'3'!#REF!</definedName>
    <definedName name="_xlnm.Print_Area" localSheetId="6">'4'!#REF!</definedName>
    <definedName name="_xlnm.Print_Area" localSheetId="7">'5'!#REF!</definedName>
    <definedName name="_xlnm.Print_Area" localSheetId="8">'6'!#REF!</definedName>
    <definedName name="_xlnm.Print_Area" localSheetId="9">'7'!#REF!</definedName>
    <definedName name="_xlnm.Print_Area" localSheetId="10">'8'!#REF!</definedName>
    <definedName name="_xlnm.Print_Area" localSheetId="11">'9'!#REF!</definedName>
    <definedName name="_xlnm.Print_Area" localSheetId="2">Cover!#REF!</definedName>
    <definedName name="_xlnm.Print_Area" localSheetId="18">Reserves!#REF!</definedName>
    <definedName name="_xlnm.Print_Area" localSheetId="19">Sales!#REF!</definedName>
    <definedName name="_xlnm.Print_Area" localSheetId="17">Table_RevReq!#REF!</definedName>
    <definedName name="RJ_COS_Year">'[1]COS Engine'!$H$5</definedName>
  </definedNames>
  <calcPr calcId="125725"/>
</workbook>
</file>

<file path=xl/calcChain.xml><?xml version="1.0" encoding="utf-8"?>
<calcChain xmlns="http://schemas.openxmlformats.org/spreadsheetml/2006/main">
  <c r="S69" i="21"/>
  <c r="R69"/>
  <c r="Q69"/>
  <c r="P69"/>
  <c r="S68"/>
  <c r="R68"/>
  <c r="Q68"/>
  <c r="P68"/>
  <c r="S67"/>
  <c r="R67"/>
  <c r="Q67"/>
  <c r="P67"/>
  <c r="Q64"/>
  <c r="Q63"/>
  <c r="T56"/>
  <c r="S56"/>
  <c r="R56"/>
  <c r="Q56"/>
  <c r="P56"/>
  <c r="S53"/>
  <c r="T53" s="1"/>
  <c r="R53"/>
  <c r="P53"/>
  <c r="S52"/>
  <c r="Q52"/>
  <c r="Q62" s="1"/>
  <c r="Q51"/>
  <c r="Q61" s="1"/>
  <c r="Q50"/>
  <c r="Q60" s="1"/>
  <c r="Q49"/>
  <c r="Q59" s="1"/>
  <c r="P49"/>
  <c r="P59" s="1"/>
  <c r="Q48"/>
  <c r="Q58" s="1"/>
  <c r="Q47"/>
  <c r="Q57" s="1"/>
  <c r="T46"/>
  <c r="S46"/>
  <c r="R46"/>
  <c r="Q46"/>
  <c r="P46"/>
  <c r="AA29"/>
  <c r="Z29"/>
  <c r="F26"/>
  <c r="X20"/>
  <c r="W20"/>
  <c r="V20"/>
  <c r="U20"/>
  <c r="T20"/>
  <c r="S20"/>
  <c r="R20"/>
  <c r="Q20"/>
  <c r="P20"/>
  <c r="X17"/>
  <c r="W17"/>
  <c r="G17" s="1"/>
  <c r="V17"/>
  <c r="U17"/>
  <c r="E17" s="1"/>
  <c r="J17" s="1"/>
  <c r="T17"/>
  <c r="S17"/>
  <c r="R17"/>
  <c r="Q17"/>
  <c r="P17"/>
  <c r="F17"/>
  <c r="D17"/>
  <c r="AA16"/>
  <c r="AA18" s="1"/>
  <c r="Z16"/>
  <c r="Z18" s="1"/>
  <c r="X15"/>
  <c r="W15"/>
  <c r="G15" s="1"/>
  <c r="V15"/>
  <c r="U15"/>
  <c r="E15" s="1"/>
  <c r="J15" s="1"/>
  <c r="T15"/>
  <c r="S15"/>
  <c r="S63" s="1"/>
  <c r="R15"/>
  <c r="R63" s="1"/>
  <c r="Q15"/>
  <c r="P63" s="1"/>
  <c r="P15"/>
  <c r="F15"/>
  <c r="D15"/>
  <c r="X14"/>
  <c r="W14"/>
  <c r="G14" s="1"/>
  <c r="V14"/>
  <c r="D14" s="1"/>
  <c r="U14"/>
  <c r="E14" s="1"/>
  <c r="T14"/>
  <c r="S14"/>
  <c r="S64" s="1"/>
  <c r="R14"/>
  <c r="R64" s="1"/>
  <c r="Q14"/>
  <c r="P64" s="1"/>
  <c r="P14"/>
  <c r="X13"/>
  <c r="W13"/>
  <c r="G13" s="1"/>
  <c r="V13"/>
  <c r="D13" s="1"/>
  <c r="U13"/>
  <c r="E13" s="1"/>
  <c r="T13"/>
  <c r="S13"/>
  <c r="S50" s="1"/>
  <c r="S60" s="1"/>
  <c r="R13"/>
  <c r="R50" s="1"/>
  <c r="R60" s="1"/>
  <c r="Q13"/>
  <c r="P50" s="1"/>
  <c r="P60" s="1"/>
  <c r="P13"/>
  <c r="X12"/>
  <c r="W12"/>
  <c r="V12"/>
  <c r="D12" s="1"/>
  <c r="U12"/>
  <c r="E12" s="1"/>
  <c r="T12"/>
  <c r="S12"/>
  <c r="S51" s="1"/>
  <c r="S61" s="1"/>
  <c r="R12"/>
  <c r="R51" s="1"/>
  <c r="R61" s="1"/>
  <c r="Q12"/>
  <c r="P51" s="1"/>
  <c r="P61" s="1"/>
  <c r="P12"/>
  <c r="G12"/>
  <c r="F12"/>
  <c r="I12" s="1"/>
  <c r="X11"/>
  <c r="W11"/>
  <c r="V11"/>
  <c r="D11" s="1"/>
  <c r="U11"/>
  <c r="T11"/>
  <c r="S11"/>
  <c r="S48" s="1"/>
  <c r="R11"/>
  <c r="R48" s="1"/>
  <c r="R58" s="1"/>
  <c r="Q11"/>
  <c r="P48" s="1"/>
  <c r="P58" s="1"/>
  <c r="P11"/>
  <c r="G11"/>
  <c r="F11"/>
  <c r="E11"/>
  <c r="X10"/>
  <c r="W10"/>
  <c r="G10" s="1"/>
  <c r="V10"/>
  <c r="U10"/>
  <c r="E10" s="1"/>
  <c r="T10"/>
  <c r="S10"/>
  <c r="S49" s="1"/>
  <c r="R10"/>
  <c r="R49" s="1"/>
  <c r="R59" s="1"/>
  <c r="Q10"/>
  <c r="P10"/>
  <c r="F10"/>
  <c r="D10"/>
  <c r="X9"/>
  <c r="W9"/>
  <c r="G9" s="1"/>
  <c r="V9"/>
  <c r="F9" s="1"/>
  <c r="U9"/>
  <c r="E9" s="1"/>
  <c r="T9"/>
  <c r="T8" s="1"/>
  <c r="S9"/>
  <c r="S8" s="1"/>
  <c r="S47" s="1"/>
  <c r="R9"/>
  <c r="R8" s="1"/>
  <c r="R47" s="1"/>
  <c r="Q9"/>
  <c r="P9"/>
  <c r="D9"/>
  <c r="X8"/>
  <c r="W8"/>
  <c r="G8" s="1"/>
  <c r="V8"/>
  <c r="F8" s="1"/>
  <c r="U8"/>
  <c r="E8" s="1"/>
  <c r="P8"/>
  <c r="X7"/>
  <c r="X6" s="1"/>
  <c r="W7"/>
  <c r="G7" s="1"/>
  <c r="V7"/>
  <c r="F7" s="1"/>
  <c r="U7"/>
  <c r="T7"/>
  <c r="T6" s="1"/>
  <c r="T16" s="1"/>
  <c r="T18" s="1"/>
  <c r="T21" s="1"/>
  <c r="S7"/>
  <c r="R7"/>
  <c r="R6" s="1"/>
  <c r="Q7"/>
  <c r="Q6" s="1"/>
  <c r="Q16" s="1"/>
  <c r="Q18" s="1"/>
  <c r="Q21" s="1"/>
  <c r="P7"/>
  <c r="P6" s="1"/>
  <c r="P16" s="1"/>
  <c r="P18" s="1"/>
  <c r="P21" s="1"/>
  <c r="D7"/>
  <c r="W6"/>
  <c r="V6"/>
  <c r="D6" s="1"/>
  <c r="U6"/>
  <c r="S6"/>
  <c r="S16" s="1"/>
  <c r="S18" s="1"/>
  <c r="S21" s="1"/>
  <c r="E6"/>
  <c r="X5"/>
  <c r="W5"/>
  <c r="V5"/>
  <c r="U5"/>
  <c r="T5"/>
  <c r="S5"/>
  <c r="R5"/>
  <c r="Q5"/>
  <c r="P5"/>
  <c r="J5"/>
  <c r="I5"/>
  <c r="G5"/>
  <c r="F5"/>
  <c r="E5"/>
  <c r="D5"/>
  <c r="I4"/>
  <c r="C3"/>
  <c r="G2"/>
  <c r="F2"/>
  <c r="E2"/>
  <c r="G34" i="16"/>
  <c r="F34"/>
  <c r="E34"/>
  <c r="D34"/>
  <c r="C34"/>
  <c r="J71" i="14"/>
  <c r="N67"/>
  <c r="N71" s="1"/>
  <c r="M67"/>
  <c r="M71" s="1"/>
  <c r="L67"/>
  <c r="K67"/>
  <c r="J67"/>
  <c r="I67"/>
  <c r="I71" s="1"/>
  <c r="H67"/>
  <c r="H71" s="1"/>
  <c r="G67"/>
  <c r="G71" s="1"/>
  <c r="F67"/>
  <c r="F71" s="1"/>
  <c r="E67"/>
  <c r="E71" s="1"/>
  <c r="D67"/>
  <c r="N66"/>
  <c r="M66"/>
  <c r="L66"/>
  <c r="K66"/>
  <c r="J66"/>
  <c r="I66"/>
  <c r="H66"/>
  <c r="G66"/>
  <c r="F66"/>
  <c r="E66"/>
  <c r="D66"/>
  <c r="N65"/>
  <c r="M65"/>
  <c r="L65"/>
  <c r="K65"/>
  <c r="J65"/>
  <c r="I65"/>
  <c r="H65"/>
  <c r="G65"/>
  <c r="F65"/>
  <c r="E65"/>
  <c r="D65"/>
  <c r="N64"/>
  <c r="M64"/>
  <c r="L64"/>
  <c r="K64"/>
  <c r="J64"/>
  <c r="I64"/>
  <c r="H64"/>
  <c r="G64"/>
  <c r="F64"/>
  <c r="E64"/>
  <c r="D64"/>
  <c r="N63"/>
  <c r="M63"/>
  <c r="L63"/>
  <c r="K63"/>
  <c r="J63"/>
  <c r="I63"/>
  <c r="H63"/>
  <c r="G63"/>
  <c r="F63"/>
  <c r="E63"/>
  <c r="D63"/>
  <c r="N62"/>
  <c r="M62"/>
  <c r="L62"/>
  <c r="K62"/>
  <c r="J62"/>
  <c r="I62"/>
  <c r="H62"/>
  <c r="G62"/>
  <c r="F62"/>
  <c r="E62"/>
  <c r="D62"/>
  <c r="N59"/>
  <c r="M59"/>
  <c r="L59"/>
  <c r="K59"/>
  <c r="J59"/>
  <c r="I59"/>
  <c r="H59"/>
  <c r="G59"/>
  <c r="F59"/>
  <c r="E59"/>
  <c r="D59"/>
  <c r="N58"/>
  <c r="M58"/>
  <c r="L58"/>
  <c r="K58"/>
  <c r="J58"/>
  <c r="I58"/>
  <c r="H58"/>
  <c r="G58"/>
  <c r="F58"/>
  <c r="E58"/>
  <c r="D58"/>
  <c r="N57"/>
  <c r="M57"/>
  <c r="L57"/>
  <c r="K57"/>
  <c r="J57"/>
  <c r="I57"/>
  <c r="H57"/>
  <c r="G57"/>
  <c r="F57"/>
  <c r="E57"/>
  <c r="D57"/>
  <c r="N56"/>
  <c r="M56"/>
  <c r="L56"/>
  <c r="K56"/>
  <c r="J56"/>
  <c r="I56"/>
  <c r="H56"/>
  <c r="G56"/>
  <c r="F56"/>
  <c r="E56"/>
  <c r="D56"/>
  <c r="N55"/>
  <c r="M55"/>
  <c r="L55"/>
  <c r="K55"/>
  <c r="J55"/>
  <c r="I55"/>
  <c r="H55"/>
  <c r="G55"/>
  <c r="F55"/>
  <c r="E55"/>
  <c r="D55"/>
  <c r="N54"/>
  <c r="M54"/>
  <c r="L54"/>
  <c r="K54"/>
  <c r="J54"/>
  <c r="I54"/>
  <c r="H54"/>
  <c r="G54"/>
  <c r="F54"/>
  <c r="E54"/>
  <c r="D54"/>
  <c r="N51"/>
  <c r="M51"/>
  <c r="L51"/>
  <c r="K51"/>
  <c r="J51"/>
  <c r="I51"/>
  <c r="H51"/>
  <c r="G51"/>
  <c r="F51"/>
  <c r="E51"/>
  <c r="D51"/>
  <c r="N50"/>
  <c r="M50"/>
  <c r="L50"/>
  <c r="K50"/>
  <c r="J50"/>
  <c r="I50"/>
  <c r="H50"/>
  <c r="G50"/>
  <c r="F50"/>
  <c r="E50"/>
  <c r="D50"/>
  <c r="N49"/>
  <c r="M49"/>
  <c r="L49"/>
  <c r="K49"/>
  <c r="J49"/>
  <c r="I49"/>
  <c r="H49"/>
  <c r="G49"/>
  <c r="F49"/>
  <c r="E49"/>
  <c r="D49"/>
  <c r="N48"/>
  <c r="M48"/>
  <c r="L48"/>
  <c r="K48"/>
  <c r="J48"/>
  <c r="I48"/>
  <c r="H48"/>
  <c r="G48"/>
  <c r="F48"/>
  <c r="E48"/>
  <c r="D48"/>
  <c r="N47"/>
  <c r="M47"/>
  <c r="L47"/>
  <c r="K47"/>
  <c r="J47"/>
  <c r="I47"/>
  <c r="H47"/>
  <c r="G47"/>
  <c r="F47"/>
  <c r="E47"/>
  <c r="D47"/>
  <c r="N46"/>
  <c r="M46"/>
  <c r="L46"/>
  <c r="K46"/>
  <c r="J46"/>
  <c r="I46"/>
  <c r="H46"/>
  <c r="G46"/>
  <c r="F46"/>
  <c r="E46"/>
  <c r="D46"/>
  <c r="N43"/>
  <c r="M43"/>
  <c r="L43"/>
  <c r="K43"/>
  <c r="J43"/>
  <c r="I43"/>
  <c r="H43"/>
  <c r="G43"/>
  <c r="F43"/>
  <c r="E43"/>
  <c r="D43"/>
  <c r="N42"/>
  <c r="M42"/>
  <c r="L42"/>
  <c r="K42"/>
  <c r="J42"/>
  <c r="I42"/>
  <c r="H42"/>
  <c r="G42"/>
  <c r="F42"/>
  <c r="E42"/>
  <c r="D42"/>
  <c r="N41"/>
  <c r="M41"/>
  <c r="L41"/>
  <c r="K41"/>
  <c r="J41"/>
  <c r="I41"/>
  <c r="H41"/>
  <c r="G41"/>
  <c r="F41"/>
  <c r="E41"/>
  <c r="D41"/>
  <c r="N40"/>
  <c r="M40"/>
  <c r="L40"/>
  <c r="K40"/>
  <c r="J40"/>
  <c r="I40"/>
  <c r="H40"/>
  <c r="G40"/>
  <c r="F40"/>
  <c r="E40"/>
  <c r="D40"/>
  <c r="N39"/>
  <c r="M39"/>
  <c r="L39"/>
  <c r="K39"/>
  <c r="J39"/>
  <c r="I39"/>
  <c r="H39"/>
  <c r="G39"/>
  <c r="F39"/>
  <c r="E39"/>
  <c r="D39"/>
  <c r="N38"/>
  <c r="M38"/>
  <c r="L38"/>
  <c r="K38"/>
  <c r="J38"/>
  <c r="I38"/>
  <c r="H38"/>
  <c r="G38"/>
  <c r="F38"/>
  <c r="E38"/>
  <c r="D38"/>
  <c r="N35"/>
  <c r="M35"/>
  <c r="L35"/>
  <c r="K35"/>
  <c r="J35"/>
  <c r="I35"/>
  <c r="H35"/>
  <c r="G35"/>
  <c r="F35"/>
  <c r="E35"/>
  <c r="D35"/>
  <c r="N34"/>
  <c r="M34"/>
  <c r="L34"/>
  <c r="K34"/>
  <c r="J34"/>
  <c r="I34"/>
  <c r="H34"/>
  <c r="G34"/>
  <c r="F34"/>
  <c r="E34"/>
  <c r="D34"/>
  <c r="N33"/>
  <c r="M33"/>
  <c r="L33"/>
  <c r="K33"/>
  <c r="J33"/>
  <c r="I33"/>
  <c r="H33"/>
  <c r="G33"/>
  <c r="F33"/>
  <c r="E33"/>
  <c r="D33"/>
  <c r="N32"/>
  <c r="M32"/>
  <c r="L32"/>
  <c r="K32"/>
  <c r="J32"/>
  <c r="I32"/>
  <c r="H32"/>
  <c r="G32"/>
  <c r="F32"/>
  <c r="E32"/>
  <c r="D32"/>
  <c r="N31"/>
  <c r="M31"/>
  <c r="L31"/>
  <c r="K31"/>
  <c r="J31"/>
  <c r="I31"/>
  <c r="H31"/>
  <c r="G31"/>
  <c r="F31"/>
  <c r="E31"/>
  <c r="D31"/>
  <c r="N30"/>
  <c r="M30"/>
  <c r="L30"/>
  <c r="K30"/>
  <c r="J30"/>
  <c r="I30"/>
  <c r="H30"/>
  <c r="G30"/>
  <c r="F30"/>
  <c r="E30"/>
  <c r="D30"/>
  <c r="N27"/>
  <c r="M27"/>
  <c r="L27"/>
  <c r="K27"/>
  <c r="J27"/>
  <c r="I27"/>
  <c r="H27"/>
  <c r="G27"/>
  <c r="F27"/>
  <c r="E27"/>
  <c r="D27"/>
  <c r="N26"/>
  <c r="M26"/>
  <c r="L26"/>
  <c r="K26"/>
  <c r="J26"/>
  <c r="I26"/>
  <c r="H26"/>
  <c r="G26"/>
  <c r="F26"/>
  <c r="E26"/>
  <c r="D26"/>
  <c r="N25"/>
  <c r="M25"/>
  <c r="L25"/>
  <c r="K25"/>
  <c r="J25"/>
  <c r="I25"/>
  <c r="H25"/>
  <c r="G25"/>
  <c r="F25"/>
  <c r="E25"/>
  <c r="D25"/>
  <c r="N24"/>
  <c r="M24"/>
  <c r="L24"/>
  <c r="K24"/>
  <c r="J24"/>
  <c r="I24"/>
  <c r="H24"/>
  <c r="G24"/>
  <c r="F24"/>
  <c r="E24"/>
  <c r="D24"/>
  <c r="N23"/>
  <c r="M23"/>
  <c r="L23"/>
  <c r="K23"/>
  <c r="J23"/>
  <c r="I23"/>
  <c r="H23"/>
  <c r="G23"/>
  <c r="F23"/>
  <c r="E23"/>
  <c r="D23"/>
  <c r="N22"/>
  <c r="M22"/>
  <c r="L22"/>
  <c r="K22"/>
  <c r="J22"/>
  <c r="I22"/>
  <c r="H22"/>
  <c r="G22"/>
  <c r="F22"/>
  <c r="E22"/>
  <c r="D22"/>
  <c r="N19"/>
  <c r="M19"/>
  <c r="L19"/>
  <c r="K19"/>
  <c r="J19"/>
  <c r="I19"/>
  <c r="H19"/>
  <c r="G19"/>
  <c r="F19"/>
  <c r="E19"/>
  <c r="D19"/>
  <c r="N18"/>
  <c r="M18"/>
  <c r="L18"/>
  <c r="K18"/>
  <c r="J18"/>
  <c r="I18"/>
  <c r="H18"/>
  <c r="G18"/>
  <c r="F18"/>
  <c r="E18"/>
  <c r="D18"/>
  <c r="N17"/>
  <c r="M17"/>
  <c r="L17"/>
  <c r="K17"/>
  <c r="J17"/>
  <c r="I17"/>
  <c r="H17"/>
  <c r="G17"/>
  <c r="F17"/>
  <c r="E17"/>
  <c r="D17"/>
  <c r="N16"/>
  <c r="M16"/>
  <c r="L16"/>
  <c r="K16"/>
  <c r="J16"/>
  <c r="I16"/>
  <c r="H16"/>
  <c r="G16"/>
  <c r="F16"/>
  <c r="E16"/>
  <c r="D16"/>
  <c r="N15"/>
  <c r="M15"/>
  <c r="L15"/>
  <c r="K15"/>
  <c r="J15"/>
  <c r="I15"/>
  <c r="H15"/>
  <c r="G15"/>
  <c r="F15"/>
  <c r="E15"/>
  <c r="D15"/>
  <c r="N14"/>
  <c r="M14"/>
  <c r="L14"/>
  <c r="K14"/>
  <c r="J14"/>
  <c r="I14"/>
  <c r="H14"/>
  <c r="G14"/>
  <c r="F14"/>
  <c r="E14"/>
  <c r="D14"/>
  <c r="N11"/>
  <c r="M11"/>
  <c r="L11"/>
  <c r="K11"/>
  <c r="J11"/>
  <c r="I11"/>
  <c r="H11"/>
  <c r="G11"/>
  <c r="F11"/>
  <c r="E11"/>
  <c r="D11"/>
  <c r="N10"/>
  <c r="M10"/>
  <c r="L10"/>
  <c r="K10"/>
  <c r="J10"/>
  <c r="I10"/>
  <c r="H10"/>
  <c r="G10"/>
  <c r="F10"/>
  <c r="E10"/>
  <c r="D10"/>
  <c r="N9"/>
  <c r="M9"/>
  <c r="L9"/>
  <c r="K9"/>
  <c r="J9"/>
  <c r="I9"/>
  <c r="H9"/>
  <c r="G9"/>
  <c r="F9"/>
  <c r="E9"/>
  <c r="D9"/>
  <c r="N8"/>
  <c r="M8"/>
  <c r="L8"/>
  <c r="K8"/>
  <c r="J8"/>
  <c r="I8"/>
  <c r="H8"/>
  <c r="G8"/>
  <c r="F8"/>
  <c r="E8"/>
  <c r="D8"/>
  <c r="N7"/>
  <c r="M7"/>
  <c r="L7"/>
  <c r="K7"/>
  <c r="J7"/>
  <c r="I7"/>
  <c r="H7"/>
  <c r="G7"/>
  <c r="F7"/>
  <c r="E7"/>
  <c r="D7"/>
  <c r="N6"/>
  <c r="M6"/>
  <c r="L6"/>
  <c r="K6"/>
  <c r="J6"/>
  <c r="I6"/>
  <c r="H6"/>
  <c r="G6"/>
  <c r="F6"/>
  <c r="E6"/>
  <c r="D6"/>
  <c r="C3"/>
  <c r="N47" i="13"/>
  <c r="N50" s="1"/>
  <c r="M47"/>
  <c r="M50" s="1"/>
  <c r="L47"/>
  <c r="K47"/>
  <c r="K50" s="1"/>
  <c r="J47"/>
  <c r="J50" s="1"/>
  <c r="I47"/>
  <c r="I50" s="1"/>
  <c r="H47"/>
  <c r="G47"/>
  <c r="N46"/>
  <c r="M46"/>
  <c r="L46"/>
  <c r="K46"/>
  <c r="J46"/>
  <c r="I46"/>
  <c r="H46"/>
  <c r="G46"/>
  <c r="N45"/>
  <c r="M45"/>
  <c r="L45"/>
  <c r="K45"/>
  <c r="J45"/>
  <c r="I45"/>
  <c r="H45"/>
  <c r="G45"/>
  <c r="N44"/>
  <c r="M44"/>
  <c r="L44"/>
  <c r="K44"/>
  <c r="J44"/>
  <c r="I44"/>
  <c r="H44"/>
  <c r="G44"/>
  <c r="N43"/>
  <c r="M43"/>
  <c r="L43"/>
  <c r="K43"/>
  <c r="J43"/>
  <c r="I43"/>
  <c r="H43"/>
  <c r="G43"/>
  <c r="N41"/>
  <c r="M41"/>
  <c r="L41"/>
  <c r="K41"/>
  <c r="J41"/>
  <c r="I41"/>
  <c r="H41"/>
  <c r="G41"/>
  <c r="N40"/>
  <c r="M40"/>
  <c r="L40"/>
  <c r="K40"/>
  <c r="J40"/>
  <c r="I40"/>
  <c r="H40"/>
  <c r="G40"/>
  <c r="N39"/>
  <c r="M39"/>
  <c r="L39"/>
  <c r="K39"/>
  <c r="J39"/>
  <c r="I39"/>
  <c r="H39"/>
  <c r="G39"/>
  <c r="N38"/>
  <c r="M38"/>
  <c r="L38"/>
  <c r="K38"/>
  <c r="J38"/>
  <c r="I38"/>
  <c r="H38"/>
  <c r="G38"/>
  <c r="N37"/>
  <c r="M37"/>
  <c r="L37"/>
  <c r="K37"/>
  <c r="J37"/>
  <c r="I37"/>
  <c r="H37"/>
  <c r="G37"/>
  <c r="N36"/>
  <c r="M36"/>
  <c r="L36"/>
  <c r="K36"/>
  <c r="J36"/>
  <c r="I36"/>
  <c r="H36"/>
  <c r="G36"/>
  <c r="N33"/>
  <c r="M33"/>
  <c r="L33"/>
  <c r="K33"/>
  <c r="J33"/>
  <c r="I33"/>
  <c r="H33"/>
  <c r="G33"/>
  <c r="N32"/>
  <c r="M32"/>
  <c r="L32"/>
  <c r="K32"/>
  <c r="J32"/>
  <c r="I32"/>
  <c r="H32"/>
  <c r="G32"/>
  <c r="N31"/>
  <c r="M31"/>
  <c r="L31"/>
  <c r="K31"/>
  <c r="J31"/>
  <c r="I31"/>
  <c r="H31"/>
  <c r="G31"/>
  <c r="N30"/>
  <c r="M30"/>
  <c r="L30"/>
  <c r="K30"/>
  <c r="J30"/>
  <c r="I30"/>
  <c r="H30"/>
  <c r="G30"/>
  <c r="N27"/>
  <c r="M27"/>
  <c r="L27"/>
  <c r="K27"/>
  <c r="J27"/>
  <c r="I27"/>
  <c r="H27"/>
  <c r="G27"/>
  <c r="N26"/>
  <c r="M26"/>
  <c r="L26"/>
  <c r="K26"/>
  <c r="J26"/>
  <c r="I26"/>
  <c r="H26"/>
  <c r="G26"/>
  <c r="N25"/>
  <c r="M25"/>
  <c r="L25"/>
  <c r="K25"/>
  <c r="J25"/>
  <c r="I25"/>
  <c r="H25"/>
  <c r="G25"/>
  <c r="N24"/>
  <c r="M24"/>
  <c r="L24"/>
  <c r="K24"/>
  <c r="J24"/>
  <c r="I24"/>
  <c r="H24"/>
  <c r="G24"/>
  <c r="N23"/>
  <c r="M23"/>
  <c r="L23"/>
  <c r="K23"/>
  <c r="J23"/>
  <c r="I23"/>
  <c r="H23"/>
  <c r="G23"/>
  <c r="N19"/>
  <c r="M19"/>
  <c r="L19"/>
  <c r="K19"/>
  <c r="J19"/>
  <c r="I19"/>
  <c r="H19"/>
  <c r="G19"/>
  <c r="N18"/>
  <c r="M18"/>
  <c r="L18"/>
  <c r="K18"/>
  <c r="J18"/>
  <c r="I18"/>
  <c r="H18"/>
  <c r="G18"/>
  <c r="N17"/>
  <c r="M17"/>
  <c r="L17"/>
  <c r="K17"/>
  <c r="J17"/>
  <c r="I17"/>
  <c r="H17"/>
  <c r="G17"/>
  <c r="N16"/>
  <c r="M16"/>
  <c r="L16"/>
  <c r="K16"/>
  <c r="J16"/>
  <c r="I16"/>
  <c r="H16"/>
  <c r="G16"/>
  <c r="N14"/>
  <c r="M14"/>
  <c r="L14"/>
  <c r="K14"/>
  <c r="J14"/>
  <c r="I14"/>
  <c r="H14"/>
  <c r="G14"/>
  <c r="N13"/>
  <c r="M13"/>
  <c r="L13"/>
  <c r="K13"/>
  <c r="J13"/>
  <c r="I13"/>
  <c r="H13"/>
  <c r="G13"/>
  <c r="N9"/>
  <c r="M9"/>
  <c r="L9"/>
  <c r="K9"/>
  <c r="J9"/>
  <c r="I9"/>
  <c r="H9"/>
  <c r="G9"/>
  <c r="N8"/>
  <c r="M8"/>
  <c r="L8"/>
  <c r="K8"/>
  <c r="J8"/>
  <c r="I8"/>
  <c r="H8"/>
  <c r="G8"/>
  <c r="N7"/>
  <c r="M7"/>
  <c r="L7"/>
  <c r="K7"/>
  <c r="J7"/>
  <c r="I7"/>
  <c r="H7"/>
  <c r="G7"/>
  <c r="N6"/>
  <c r="M6"/>
  <c r="L6"/>
  <c r="K6"/>
  <c r="J6"/>
  <c r="I6"/>
  <c r="H6"/>
  <c r="G6"/>
  <c r="G4"/>
  <c r="B3"/>
  <c r="W16" i="21" l="1"/>
  <c r="W18" s="1"/>
  <c r="W21" s="1"/>
  <c r="U16"/>
  <c r="U18" s="1"/>
  <c r="U21" s="1"/>
  <c r="J10"/>
  <c r="D8"/>
  <c r="X16"/>
  <c r="X18" s="1"/>
  <c r="X21" s="1"/>
  <c r="J11"/>
  <c r="L71" i="14"/>
  <c r="K71"/>
  <c r="H50" i="13"/>
  <c r="L50"/>
  <c r="T69" i="21"/>
  <c r="T52"/>
  <c r="I7"/>
  <c r="T63"/>
  <c r="R70"/>
  <c r="R73" s="1"/>
  <c r="T51"/>
  <c r="T68"/>
  <c r="P70"/>
  <c r="P73" s="1"/>
  <c r="T67"/>
  <c r="I15"/>
  <c r="S70"/>
  <c r="S73" s="1"/>
  <c r="T60"/>
  <c r="T64"/>
  <c r="I17"/>
  <c r="Q70"/>
  <c r="Q73" s="1"/>
  <c r="D16"/>
  <c r="D18" s="1"/>
  <c r="R57"/>
  <c r="R65" s="1"/>
  <c r="R72" s="1"/>
  <c r="R74" s="1"/>
  <c r="R54"/>
  <c r="S57"/>
  <c r="T47"/>
  <c r="T54" s="1"/>
  <c r="S54"/>
  <c r="S58"/>
  <c r="T58" s="1"/>
  <c r="T48"/>
  <c r="Q65"/>
  <c r="Q72" s="1"/>
  <c r="T49"/>
  <c r="S59"/>
  <c r="T59" s="1"/>
  <c r="R16"/>
  <c r="R18" s="1"/>
  <c r="R21" s="1"/>
  <c r="R52"/>
  <c r="R62" s="1"/>
  <c r="T61"/>
  <c r="J8"/>
  <c r="I8"/>
  <c r="I9"/>
  <c r="J9"/>
  <c r="Q8"/>
  <c r="P47" s="1"/>
  <c r="Q54"/>
  <c r="F6"/>
  <c r="F14"/>
  <c r="V16"/>
  <c r="V18" s="1"/>
  <c r="V21" s="1"/>
  <c r="S62"/>
  <c r="T62" s="1"/>
  <c r="G6"/>
  <c r="G16" s="1"/>
  <c r="G18" s="1"/>
  <c r="F13"/>
  <c r="P52"/>
  <c r="P62" s="1"/>
  <c r="T50"/>
  <c r="I11"/>
  <c r="J12"/>
  <c r="E7"/>
  <c r="J7" s="1"/>
  <c r="I10"/>
  <c r="T70" l="1"/>
  <c r="T73" s="1"/>
  <c r="Q74"/>
  <c r="Q76" s="1"/>
  <c r="P57"/>
  <c r="P65" s="1"/>
  <c r="P72" s="1"/>
  <c r="P74" s="1"/>
  <c r="P76" s="1"/>
  <c r="P54"/>
  <c r="S65"/>
  <c r="S72" s="1"/>
  <c r="S74" s="1"/>
  <c r="S76" s="1"/>
  <c r="T57"/>
  <c r="T65" s="1"/>
  <c r="T72" s="1"/>
  <c r="J14"/>
  <c r="I14"/>
  <c r="F16"/>
  <c r="I6"/>
  <c r="J6"/>
  <c r="J13"/>
  <c r="I13"/>
  <c r="R76"/>
  <c r="E16"/>
  <c r="E18" s="1"/>
  <c r="T74" l="1"/>
  <c r="F18"/>
  <c r="J16"/>
  <c r="I16"/>
  <c r="J18" l="1"/>
  <c r="F27"/>
  <c r="I18"/>
</calcChain>
</file>

<file path=xl/comments1.xml><?xml version="1.0" encoding="utf-8"?>
<comments xmlns="http://schemas.openxmlformats.org/spreadsheetml/2006/main">
  <authors>
    <author>Author</author>
  </authors>
  <commentList>
    <comment ref="B21" authorId="0">
      <text>
        <r>
          <rPr>
            <b/>
            <sz val="8"/>
            <color rgb="FF000000"/>
            <rFont val="Tahoma"/>
            <family val="2"/>
          </rPr>
          <t>Author:</t>
        </r>
        <r>
          <rPr>
            <sz val="8"/>
            <color rgb="FF000000"/>
            <rFont val="Tahoma"/>
            <family val="2"/>
          </rPr>
          <t xml:space="preserve">
Includes Coastal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B18" authorId="0">
      <text>
        <r>
          <rPr>
            <b/>
            <sz val="8"/>
            <color rgb="FF000000"/>
            <rFont val="Tahoma"/>
            <family val="2"/>
          </rPr>
          <t>Author:</t>
        </r>
        <r>
          <rPr>
            <sz val="8"/>
            <color rgb="FF000000"/>
            <rFont val="Tahoma"/>
            <family val="2"/>
          </rPr>
          <t xml:space="preserve">
Includes Coastal</t>
        </r>
      </text>
    </comment>
  </commentList>
</comments>
</file>

<file path=xl/sharedStrings.xml><?xml version="1.0" encoding="utf-8"?>
<sst xmlns="http://schemas.openxmlformats.org/spreadsheetml/2006/main" count="700" uniqueCount="349">
  <si>
    <t>Sheet Name</t>
  </si>
  <si>
    <t>Rev Req</t>
  </si>
  <si>
    <t>RTS</t>
  </si>
  <si>
    <t>RevReq</t>
  </si>
  <si>
    <t>Sales</t>
  </si>
  <si>
    <t>Actuals</t>
  </si>
  <si>
    <t>Estimated</t>
  </si>
  <si>
    <t>Budget</t>
  </si>
  <si>
    <t>forecast</t>
  </si>
  <si>
    <t>Budget Year</t>
  </si>
  <si>
    <t>Fiscal Year 2014/15 Cost of Service</t>
  </si>
  <si>
    <t>Schedules</t>
  </si>
  <si>
    <t>update #1</t>
  </si>
  <si>
    <t>Schedule 1: Revenue Requirements (by budget line item)</t>
  </si>
  <si>
    <t>Fiscal Year Ending</t>
  </si>
  <si>
    <t xml:space="preserve"> % of Revenue</t>
  </si>
  <si>
    <t xml:space="preserve"> Requirements (1)</t>
  </si>
  <si>
    <t>Departmental Operations &amp; Maintenance</t>
  </si>
  <si>
    <t>Total</t>
  </si>
  <si>
    <t>General District Requirements</t>
  </si>
  <si>
    <t>Revenue Offsets</t>
  </si>
  <si>
    <t xml:space="preserve"> Net Revenue Requirements</t>
  </si>
  <si>
    <t>(1) Given as a percentage of the absolute values of total dollars allocated.</t>
  </si>
  <si>
    <t>Totals may not foot due to rounding</t>
  </si>
  <si>
    <t>Increase/(Decrease) in Required Reserves</t>
  </si>
  <si>
    <t>Revenue Remainder Fund (1004, 1006) - w/o change due to under funding of revenue remainder</t>
  </si>
  <si>
    <t>Water Transfer Fund (1007)</t>
  </si>
  <si>
    <t>O&amp;M Fund (1003)</t>
  </si>
  <si>
    <t>Revenue Bonds - I&amp;P (many)</t>
  </si>
  <si>
    <t>State Water Contract Fund (5701)</t>
  </si>
  <si>
    <t>General Obligation - I&amp;P (many)</t>
  </si>
  <si>
    <t>General Fund (1001)</t>
  </si>
  <si>
    <t>Self-Insured Retention (1008)</t>
  </si>
  <si>
    <t>Water Standby (1005)</t>
  </si>
  <si>
    <t>1931 Bond I&amp;R (3001)</t>
  </si>
  <si>
    <t>TOTAL</t>
  </si>
  <si>
    <t>check</t>
  </si>
  <si>
    <t>Schedule 2: Summary of Functional Allocation by Type of Allocation Basis</t>
  </si>
  <si>
    <t xml:space="preserve"> Estimated for</t>
  </si>
  <si>
    <t>% of Allocated</t>
  </si>
  <si>
    <t>Primary Functional Allocation Bases</t>
  </si>
  <si>
    <t xml:space="preserve"> Dollars</t>
  </si>
  <si>
    <t>Direct Assignment</t>
  </si>
  <si>
    <t>Net Book Value/Work in Progress</t>
  </si>
  <si>
    <t>Prorating</t>
  </si>
  <si>
    <t>Manager Analysis</t>
  </si>
  <si>
    <t>Prior-Year Results</t>
  </si>
  <si>
    <t>Other</t>
  </si>
  <si>
    <t>Total Dollars Allocated</t>
  </si>
  <si>
    <t>Portion of Above Allocations Relating to:</t>
  </si>
  <si>
    <t>Revenue Requirements before Offsets</t>
  </si>
  <si>
    <t>Schedule 3: Net Book Value and Work in Progress Allocation Base</t>
  </si>
  <si>
    <t xml:space="preserve"> NBV for</t>
  </si>
  <si>
    <t>% of Total</t>
  </si>
  <si>
    <t>Functional Categories</t>
  </si>
  <si>
    <t>NBV</t>
  </si>
  <si>
    <t>Source of Supply</t>
  </si>
  <si>
    <t>Conveyance &amp; Aqueduct</t>
  </si>
  <si>
    <t>Storage</t>
  </si>
  <si>
    <t>Water Quality</t>
  </si>
  <si>
    <t>Treatment</t>
  </si>
  <si>
    <t>Distribution</t>
  </si>
  <si>
    <t>Demand Management</t>
  </si>
  <si>
    <t>Administrative &amp; General</t>
  </si>
  <si>
    <t>Hydroelectric</t>
  </si>
  <si>
    <t>Total Fixed Assets Net Book Value</t>
  </si>
  <si>
    <t>Schedule 4: Revenue Requirement (by service function)</t>
  </si>
  <si>
    <t xml:space="preserve"> Dollars (1)</t>
  </si>
  <si>
    <t>CRA</t>
  </si>
  <si>
    <t>SWP</t>
  </si>
  <si>
    <t>Other Supply</t>
  </si>
  <si>
    <t>CRA Power (net of sales)</t>
  </si>
  <si>
    <t>CRA All Other</t>
  </si>
  <si>
    <t>SWP Power</t>
  </si>
  <si>
    <t>SWP All Other</t>
  </si>
  <si>
    <t>Other Conveyance &amp; Aqueduct</t>
  </si>
  <si>
    <t>Storage Costs Other Than Power</t>
  </si>
  <si>
    <t>Emergency</t>
  </si>
  <si>
    <t>Drought</t>
  </si>
  <si>
    <t>Regulatory</t>
  </si>
  <si>
    <t>Wadsworth plant pumping/generation</t>
  </si>
  <si>
    <t>Jensen</t>
  </si>
  <si>
    <t>Weymouth</t>
  </si>
  <si>
    <t>Diemer</t>
  </si>
  <si>
    <t>Mills</t>
  </si>
  <si>
    <t>Skinner</t>
  </si>
  <si>
    <t>Total Functional Allocations:</t>
  </si>
  <si>
    <t>Schedule 5: Service Function Revenue Requirement (by budget line item)</t>
  </si>
  <si>
    <t>Source of</t>
  </si>
  <si>
    <t>Conveyance &amp;</t>
  </si>
  <si>
    <t>Water</t>
  </si>
  <si>
    <t>Demand</t>
  </si>
  <si>
    <t>Hydro</t>
  </si>
  <si>
    <t>Administrative</t>
  </si>
  <si>
    <t>Total $</t>
  </si>
  <si>
    <t>Supply</t>
  </si>
  <si>
    <t>Aqueduct</t>
  </si>
  <si>
    <t>Quality</t>
  </si>
  <si>
    <t>Management</t>
  </si>
  <si>
    <t xml:space="preserve"> Electric</t>
  </si>
  <si>
    <t xml:space="preserve"> &amp; General</t>
  </si>
  <si>
    <t>Allocated</t>
  </si>
  <si>
    <t>Total Departmental O&amp;M</t>
  </si>
  <si>
    <t>Total General District Requirements</t>
  </si>
  <si>
    <t>Schedule 6: Classification Percentages</t>
  </si>
  <si>
    <t>Classification Percentages</t>
  </si>
  <si>
    <t xml:space="preserve"> Fixed</t>
  </si>
  <si>
    <t>Total %</t>
  </si>
  <si>
    <t>Function</t>
  </si>
  <si>
    <t>Commodity</t>
  </si>
  <si>
    <t>Standby</t>
  </si>
  <si>
    <t xml:space="preserve"> Classified</t>
  </si>
  <si>
    <t>Comments</t>
  </si>
  <si>
    <t xml:space="preserve"> Colorado River Aqueduct</t>
  </si>
  <si>
    <t xml:space="preserve">Supply costs classified as fixed commodity </t>
  </si>
  <si>
    <t xml:space="preserve"> State Water Project</t>
  </si>
  <si>
    <t>Colorado River Aqueduct</t>
  </si>
  <si>
    <t xml:space="preserve">Demand percentage represents amount of system conveyance capacity used to meet peak demands.  Commodity percentage represents amount of capacity that is a function of the amount of water delivered.  Standby percentage is the remainding conveyance capacity.  SWP, CRA, and Other are treated the same due to the use of a uniform system-wide System Access Rate. </t>
  </si>
  <si>
    <t>State Water Project</t>
  </si>
  <si>
    <t>Classifies as Standby  (recovered by RTS)</t>
  </si>
  <si>
    <t>Classified as fixed commodity (recovered by Supply Rates)</t>
  </si>
  <si>
    <t>Classified the same way as distribution.</t>
  </si>
  <si>
    <t>Demand percentage represents amount of system treatment capacity used to meet peak demands.  Commodity percentage represents amount of capacity that is a function of the amount of treated water delivered.  Standby percentage is the remaining treatment capacity.  The same classification is applied to all five treatment plants due to the use of a uniform system-wide Treatment Surcharge.</t>
  </si>
  <si>
    <t>Demand percentage represents amount of system distribution capacity used to meet peak demands.  Commodity percentage represents amount of capacity that is a function of the amount of water delivered.  Standby percentage is the remaining distribution capacity.  The same classification is applied to all distribution facilities due to the use of a uniform system-wide System Access Rate.</t>
  </si>
  <si>
    <t>Schedule 7: Service Function Revenue Requirements (by classification category)</t>
  </si>
  <si>
    <t xml:space="preserve"> Classified for</t>
  </si>
  <si>
    <t xml:space="preserve"> Variable</t>
  </si>
  <si>
    <t>Functional categories (by sub-Fuction)</t>
  </si>
  <si>
    <t>Classified</t>
  </si>
  <si>
    <t>Subtotal: Source of Supply</t>
  </si>
  <si>
    <t>CRA Power</t>
  </si>
  <si>
    <t>Subtotal: Conveyance &amp; Aqueduct</t>
  </si>
  <si>
    <t>Storage Power</t>
  </si>
  <si>
    <t>Subtotal: Storage</t>
  </si>
  <si>
    <t>Subtotal: Water Quality</t>
  </si>
  <si>
    <t>Total Costs Classified</t>
  </si>
  <si>
    <t>Schedule 8. Classified Service Function Revenue Requirements (by rate design element)</t>
  </si>
  <si>
    <t>Total Classified Service</t>
  </si>
  <si>
    <t>Rate Design Elements</t>
  </si>
  <si>
    <t>Service Function by Classification Category</t>
  </si>
  <si>
    <t>Function Costs</t>
  </si>
  <si>
    <t>Supply Rates</t>
  </si>
  <si>
    <t>Tier 2 Supply Rate</t>
  </si>
  <si>
    <t>System Access Rate</t>
  </si>
  <si>
    <t>Water Stewardship Rate</t>
  </si>
  <si>
    <t>Water Quality Surcharge</t>
  </si>
  <si>
    <t>System Power Rate</t>
  </si>
  <si>
    <t>Capacity Charge</t>
  </si>
  <si>
    <t>Readiness-to-Serve Charge</t>
  </si>
  <si>
    <t>Treatment Surcharge</t>
  </si>
  <si>
    <t>Total Costs Allocated</t>
  </si>
  <si>
    <t>Fixed Demand</t>
  </si>
  <si>
    <t>Fixed Commodity</t>
  </si>
  <si>
    <t>Fixed Standby</t>
  </si>
  <si>
    <t>Variable Commodity</t>
  </si>
  <si>
    <t xml:space="preserve">   Subtotal: Supply</t>
  </si>
  <si>
    <t>Conveyance and Aqueduct</t>
  </si>
  <si>
    <t xml:space="preserve">   Subtotal: Conveyance and Aqueduct</t>
  </si>
  <si>
    <t xml:space="preserve">   Subtotal: Storage</t>
  </si>
  <si>
    <t xml:space="preserve">   Subtotal: Water Quality</t>
  </si>
  <si>
    <t xml:space="preserve">   Subtotal: Treatment</t>
  </si>
  <si>
    <t xml:space="preserve">   Subtotal: Distribution</t>
  </si>
  <si>
    <t xml:space="preserve">   Subtotal: Demand Management</t>
  </si>
  <si>
    <t>Schedule 9. Rates and Charges Summary</t>
  </si>
  <si>
    <t>Effective January 1st</t>
  </si>
  <si>
    <t>Tier 1 Supply Rate ($/AF)</t>
  </si>
  <si>
    <t>Tier 2 Supply Rate ($/AF)</t>
  </si>
  <si>
    <t>System Access Rate ($/AF)</t>
  </si>
  <si>
    <t>Water Stewardship Rate ($/AF)</t>
  </si>
  <si>
    <t>System Power Rate ($/AF)</t>
  </si>
  <si>
    <t>Full Service Untreated Volumetric Cost ($/AF)</t>
  </si>
  <si>
    <t>Tier 1</t>
  </si>
  <si>
    <t xml:space="preserve">Tier 2 </t>
  </si>
  <si>
    <t>Replenishment Water Rate Untreated ($/AF)</t>
  </si>
  <si>
    <t>*</t>
  </si>
  <si>
    <t>Interim Agricultural Water Program Untreated ($/AF)</t>
  </si>
  <si>
    <t>**</t>
  </si>
  <si>
    <t>Treatment Surcharge ($/AF)</t>
  </si>
  <si>
    <t>Full Service Treated Volumetric Cost ($/AF)</t>
  </si>
  <si>
    <t>Tier 2</t>
  </si>
  <si>
    <t>Treated Replenishment Water Rate ($/AF)</t>
  </si>
  <si>
    <t>Treated Interim Agricultural Water Program ($/AF)</t>
  </si>
  <si>
    <t>Readiness-to-Serve Charge ($M)</t>
  </si>
  <si>
    <t>Capacity Charge ($/cfs)</t>
  </si>
  <si>
    <t>*  Discussions on the replenishment program are continuing with the Member Agencies.</t>
  </si>
  <si>
    <t>**  The Interim Agricultural Water Program will be discontinued after 2012.</t>
  </si>
  <si>
    <t>Schedule 10. Capacity Charge</t>
  </si>
  <si>
    <t>Peak Day Demand (cfs)</t>
  </si>
  <si>
    <t>(May 1 through September 30)</t>
  </si>
  <si>
    <t>Calendar Year</t>
  </si>
  <si>
    <t>AGENCY</t>
  </si>
  <si>
    <t>3-Year Peak</t>
  </si>
  <si>
    <t>Calendar Year 2011 Capacity Charge ($7,200/cfs)</t>
  </si>
  <si>
    <t>Anaheim</t>
  </si>
  <si>
    <t>Beverly Hills</t>
  </si>
  <si>
    <t>Burbank</t>
  </si>
  <si>
    <t>Calleguas</t>
  </si>
  <si>
    <t>Central Basin</t>
  </si>
  <si>
    <t>Compton</t>
  </si>
  <si>
    <t>Eastern</t>
  </si>
  <si>
    <t>Foothill</t>
  </si>
  <si>
    <t>Fullerton</t>
  </si>
  <si>
    <t>Glendale</t>
  </si>
  <si>
    <t>Inland Empire</t>
  </si>
  <si>
    <t>Las Virgenes</t>
  </si>
  <si>
    <t>Long Beach</t>
  </si>
  <si>
    <t xml:space="preserve">Los Angeles  </t>
  </si>
  <si>
    <t>MWDOC</t>
  </si>
  <si>
    <t>Pasadena</t>
  </si>
  <si>
    <t>San Fernando</t>
  </si>
  <si>
    <t>San Marino</t>
  </si>
  <si>
    <t>Santa Ana</t>
  </si>
  <si>
    <t>Santa Monica</t>
  </si>
  <si>
    <t>Three Valleys</t>
  </si>
  <si>
    <t>Torrance</t>
  </si>
  <si>
    <t>Upper San Gabriel</t>
  </si>
  <si>
    <t>West Basin</t>
  </si>
  <si>
    <t>Western</t>
  </si>
  <si>
    <t>Schedule 11. Readiness-to-Serve Charge (by member agency)</t>
  </si>
  <si>
    <t>Member Agency</t>
  </si>
  <si>
    <t>Rolling Ten-Year Average Firm Deliveries (Acre-Feet) FY1998/99 - FY2007/08</t>
  </si>
  <si>
    <t>RTS Share</t>
  </si>
  <si>
    <t>6 months @ $114 million per year (7/10-12/10)</t>
  </si>
  <si>
    <t>Rolling Ten-Year Average Firm Deliveries (Acre-Feet) FY1999/00 - FY2008/09</t>
  </si>
  <si>
    <t>6 months @ $133 million per year (1/11-6/11)</t>
  </si>
  <si>
    <t>Total RTS Charge</t>
  </si>
  <si>
    <t>Calleguas MWD</t>
  </si>
  <si>
    <t>Central Basin MWD</t>
  </si>
  <si>
    <t>Eastern MWD</t>
  </si>
  <si>
    <t>Foothill MWD</t>
  </si>
  <si>
    <t>Inland Empire Utilities Agency</t>
  </si>
  <si>
    <t>Las Virgenes MWD</t>
  </si>
  <si>
    <t>Los Angeles</t>
  </si>
  <si>
    <t>Municipal Water District of Orange County</t>
  </si>
  <si>
    <t>San Diego County Water Authority</t>
  </si>
  <si>
    <t>Three Valleys MWD</t>
  </si>
  <si>
    <t>Upper San Gabriel Valley MWD</t>
  </si>
  <si>
    <t>West Basin MWD</t>
  </si>
  <si>
    <t>MWD Total</t>
  </si>
  <si>
    <t>Schedule 12. Purchase Order Commitment Quantities (acre-feet)</t>
  </si>
  <si>
    <t xml:space="preserve">2011 Tier 1 limit with Opt-outs </t>
  </si>
  <si>
    <t>Purchase Order Commitment (acre-feet)</t>
  </si>
  <si>
    <t>San Diego</t>
  </si>
  <si>
    <t>year =</t>
  </si>
  <si>
    <t>Other Non-Frirm</t>
  </si>
  <si>
    <t>Ag</t>
  </si>
  <si>
    <t>Repl</t>
  </si>
  <si>
    <t>Exchange</t>
  </si>
  <si>
    <t>Firm</t>
  </si>
  <si>
    <t>Proof of Revenue - IF EFFECTIVE 12/12 MONTHS</t>
  </si>
  <si>
    <t>Schedule 14. Proof of Revenue FY2015 if Rates Effective for Full Test Year</t>
  </si>
  <si>
    <t>Revenues if Rates Effective July 1st</t>
  </si>
  <si>
    <t>Revenue Requirements</t>
  </si>
  <si>
    <t>Difference</t>
  </si>
  <si>
    <t>% Over (Under) Collected</t>
  </si>
  <si>
    <t>Proof of Revenue - EFFECT ON ACCRUAL RESERVES (6/12 months)</t>
  </si>
  <si>
    <t>Schedule 15. Proof of Revenue FY2015 if Rates Effective January 1st</t>
  </si>
  <si>
    <t>Revenues if Rates Effective Jan 1</t>
  </si>
  <si>
    <t>$ Millions</t>
  </si>
  <si>
    <t>linked to FPM</t>
  </si>
  <si>
    <t>2009/10 Budget</t>
  </si>
  <si>
    <t>Departmental &amp; Other O&amp;M (w/o Variable Treatment)</t>
  </si>
  <si>
    <t>Chemicals, Sludge &amp; Power for Treatment</t>
  </si>
  <si>
    <t>State Water Project (without Variable Power)</t>
  </si>
  <si>
    <t>SWP Variable Power</t>
  </si>
  <si>
    <t>Supply Programs paid from O&amp;M</t>
  </si>
  <si>
    <t>Supply Programs</t>
  </si>
  <si>
    <t>Debt Service</t>
  </si>
  <si>
    <t>PAYGO</t>
  </si>
  <si>
    <t>Change in Required Reserves</t>
  </si>
  <si>
    <t>Sub-total expenditures</t>
  </si>
  <si>
    <t>Total Revenue Requirement</t>
  </si>
  <si>
    <t>Revenue Requirement</t>
  </si>
  <si>
    <t>Actual</t>
  </si>
  <si>
    <t>Proejcted</t>
  </si>
  <si>
    <t>change</t>
  </si>
  <si>
    <t>Expenditures</t>
  </si>
  <si>
    <t>Millions of Dollars</t>
  </si>
  <si>
    <t xml:space="preserve"> State Water Contract </t>
  </si>
  <si>
    <t xml:space="preserve"> Supply Programs </t>
  </si>
  <si>
    <t xml:space="preserve"> Colorado River Power </t>
  </si>
  <si>
    <t xml:space="preserve"> Debt Service </t>
  </si>
  <si>
    <t xml:space="preserve"> Demand Management </t>
  </si>
  <si>
    <t xml:space="preserve"> O&amp;M </t>
  </si>
  <si>
    <t>CIP</t>
  </si>
  <si>
    <t>Sub-Total</t>
  </si>
  <si>
    <t xml:space="preserve"> Inc. in Req. Reserves</t>
  </si>
  <si>
    <t xml:space="preserve"> PAYGO </t>
  </si>
  <si>
    <t>Gross Revenue Req.</t>
  </si>
  <si>
    <t>Taxes &amp; Annexation</t>
  </si>
  <si>
    <t xml:space="preserve">Interest </t>
  </si>
  <si>
    <t>Power &amp; Misc</t>
  </si>
  <si>
    <t xml:space="preserve">Total Rev. Offsets </t>
  </si>
  <si>
    <t xml:space="preserve">Gross Rev. Req. </t>
  </si>
  <si>
    <t>Less Rev. Offsets</t>
  </si>
  <si>
    <t xml:space="preserve">Net Revenue Req. </t>
  </si>
  <si>
    <t>Reserves</t>
  </si>
  <si>
    <t>Base Case</t>
  </si>
  <si>
    <t>Minimum Reserve Level</t>
  </si>
  <si>
    <t>Maximum Reserve Level</t>
  </si>
  <si>
    <t>Total Reserves (w/WSF)</t>
  </si>
  <si>
    <t>Fiscal Year Summary</t>
  </si>
  <si>
    <t>Fiscal Year</t>
  </si>
  <si>
    <t>SALES</t>
  </si>
  <si>
    <t>Firm Sales</t>
  </si>
  <si>
    <t>Treated</t>
  </si>
  <si>
    <t>Untreated</t>
  </si>
  <si>
    <t>Total Firm</t>
  </si>
  <si>
    <t>Replenishment</t>
  </si>
  <si>
    <t>Total Replenishment</t>
  </si>
  <si>
    <t>Agricultural Water</t>
  </si>
  <si>
    <t>Total Agricultural Water</t>
  </si>
  <si>
    <t>Other Non-Firm</t>
  </si>
  <si>
    <t>Total Sales</t>
  </si>
  <si>
    <t>WHEELING</t>
  </si>
  <si>
    <t>San Luis Ray (SLR)  (AAC + CC)</t>
  </si>
  <si>
    <t xml:space="preserve">SDCWA AAC Lining  </t>
  </si>
  <si>
    <t xml:space="preserve">SDCWA CC Lining  </t>
  </si>
  <si>
    <t>SDCWA/IID/MWD Exchange</t>
  </si>
  <si>
    <t>Total Wheeling</t>
  </si>
  <si>
    <t>SALES + WHEELING</t>
  </si>
  <si>
    <t>Total Sales &amp; Wheeling</t>
  </si>
  <si>
    <t>2012/13</t>
  </si>
  <si>
    <t>2013/14</t>
  </si>
  <si>
    <t>2014/15</t>
  </si>
  <si>
    <t>2015/16</t>
  </si>
  <si>
    <t>2015 Rates</t>
  </si>
  <si>
    <t>Office of the General Manager &amp; Human Resources</t>
  </si>
  <si>
    <t>External Affairs</t>
  </si>
  <si>
    <t>Water System Operations</t>
  </si>
  <si>
    <t>Chief Financial Officer</t>
  </si>
  <si>
    <t>Business Technology &amp; Engineering Services</t>
  </si>
  <si>
    <t>Real Property Development &amp; Mgmt</t>
  </si>
  <si>
    <t>Water Resource Management</t>
  </si>
  <si>
    <t>Ethics Department</t>
  </si>
  <si>
    <t xml:space="preserve"> </t>
  </si>
  <si>
    <t>General Counsel</t>
  </si>
  <si>
    <t>Audit Department</t>
  </si>
  <si>
    <t>Colorado River Aqueduct Power</t>
  </si>
  <si>
    <t>Capital Financing Program</t>
  </si>
  <si>
    <t>Not Used</t>
  </si>
  <si>
    <t>Operating Equipment and Leases</t>
  </si>
  <si>
    <t>Increase (Decrease) in Required Reserves</t>
  </si>
  <si>
    <t>FY  2015</t>
  </si>
  <si>
    <t>Other Operating Costs</t>
  </si>
  <si>
    <r>
      <t xml:space="preserve">San Diego </t>
    </r>
    <r>
      <rPr>
        <vertAlign val="superscript"/>
        <sz val="7.2"/>
        <color rgb="FF000000"/>
        <rFont val="Arial"/>
        <family val="2"/>
      </rPr>
      <t>1</t>
    </r>
  </si>
  <si>
    <t>Western MWD</t>
  </si>
  <si>
    <t>Schedule 13. Estimated Fiscal Year Ending 2015 Sales and Exchange</t>
  </si>
  <si>
    <t>Readiness-to-serve Charge</t>
  </si>
</sst>
</file>

<file path=xl/styles.xml><?xml version="1.0" encoding="utf-8"?>
<styleSheet xmlns="http://schemas.openxmlformats.org/spreadsheetml/2006/main">
  <numFmts count="1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0.0"/>
    <numFmt numFmtId="167" formatCode="m/d/yy\ h:mm\ AM/PM"/>
    <numFmt numFmtId="168" formatCode="_(&quot;$&quot;* #,##0_);_(&quot;$&quot;* \(#,##0\);_(&quot;$&quot;* &quot;-&quot;??_);_(@_)"/>
    <numFmt numFmtId="169" formatCode="0.0%"/>
    <numFmt numFmtId="170" formatCode="0;\-0;&quot;&quot;"/>
    <numFmt numFmtId="171" formatCode="#,##0_);\(#,##0\);&quot;-&quot;"/>
    <numFmt numFmtId="172" formatCode="&quot;$&quot;#,##0"/>
    <numFmt numFmtId="173" formatCode="_(&quot;$&quot;* #,##0.0_);_(&quot;$&quot;* \(#,##0.0\);_(&quot;$&quot;* &quot;-&quot;??_);_(@_)"/>
    <numFmt numFmtId="174" formatCode="_(* #,##0.0_);_(* \(#,##0.0\);_(* &quot;-&quot;?_);_(@_)"/>
    <numFmt numFmtId="175" formatCode="#,##0.0"/>
  </numFmts>
  <fonts count="33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22"/>
      <name val="Arial"/>
      <family val="2"/>
    </font>
    <font>
      <i/>
      <sz val="18"/>
      <name val="Arial"/>
      <family val="2"/>
    </font>
    <font>
      <b/>
      <sz val="10"/>
      <name val="Arial"/>
      <family val="2"/>
    </font>
    <font>
      <b/>
      <i/>
      <sz val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i/>
      <sz val="12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b/>
      <sz val="14"/>
      <color rgb="FFFF0000"/>
      <name val="Arial"/>
      <family val="2"/>
    </font>
    <font>
      <b/>
      <sz val="10"/>
      <color rgb="FFFF0000"/>
      <name val="Arial"/>
      <family val="2"/>
    </font>
    <font>
      <shadow/>
      <sz val="10"/>
      <name val="Arial"/>
      <family val="2"/>
    </font>
    <font>
      <b/>
      <shadow/>
      <sz val="10"/>
      <name val="Arial"/>
      <family val="2"/>
    </font>
    <font>
      <sz val="14"/>
      <name val="Arial"/>
      <family val="2"/>
    </font>
    <font>
      <b/>
      <sz val="12"/>
      <color rgb="FFFF0000"/>
      <name val="Arial"/>
      <family val="2"/>
    </font>
    <font>
      <sz val="12"/>
      <color rgb="FF000000"/>
      <name val="Arial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vertAlign val="superscript"/>
      <sz val="7.2"/>
      <color rgb="FF000000"/>
      <name val="Arial"/>
      <family val="2"/>
    </font>
    <font>
      <b/>
      <sz val="12"/>
      <color rgb="FF000000"/>
      <name val="Arial"/>
      <family val="2"/>
    </font>
    <font>
      <b/>
      <sz val="8"/>
      <color rgb="FF000000"/>
      <name val="Tahoma"/>
      <family val="2"/>
    </font>
    <font>
      <sz val="8"/>
      <color rgb="FF000000"/>
      <name val="Tahoma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b/>
      <sz val="12"/>
      <color rgb="FFFFFFFF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FCD5B4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DAEEF3"/>
        <bgColor rgb="FF000000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6" fillId="0" borderId="0"/>
    <xf numFmtId="43" fontId="2" fillId="0" borderId="0" applyFont="0" applyFill="0" applyBorder="0" applyAlignment="0" applyProtection="0"/>
  </cellStyleXfs>
  <cellXfs count="479">
    <xf numFmtId="0" fontId="0" fillId="0" borderId="0" xfId="0"/>
    <xf numFmtId="168" fontId="7" fillId="0" borderId="9" xfId="3" applyNumberFormat="1" applyFont="1" applyFill="1" applyBorder="1" applyAlignment="1">
      <alignment horizontal="left" vertical="center"/>
    </xf>
    <xf numFmtId="168" fontId="8" fillId="0" borderId="1" xfId="3" applyNumberFormat="1" applyFont="1" applyFill="1" applyBorder="1" applyAlignment="1">
      <alignment horizontal="left" vertical="center"/>
    </xf>
    <xf numFmtId="43" fontId="8" fillId="0" borderId="12" xfId="2" applyFont="1" applyFill="1" applyBorder="1" applyAlignment="1">
      <alignment horizontal="center" vertical="center"/>
    </xf>
    <xf numFmtId="43" fontId="8" fillId="0" borderId="4" xfId="2" applyFont="1" applyFill="1" applyBorder="1" applyAlignment="1">
      <alignment horizontal="center" vertical="center"/>
    </xf>
    <xf numFmtId="43" fontId="8" fillId="0" borderId="0" xfId="2" applyFont="1" applyFill="1" applyBorder="1" applyAlignment="1">
      <alignment horizontal="center" vertical="center"/>
    </xf>
    <xf numFmtId="43" fontId="8" fillId="0" borderId="10" xfId="2" applyFont="1" applyFill="1" applyBorder="1" applyAlignment="1">
      <alignment horizontal="center" vertical="center"/>
    </xf>
    <xf numFmtId="168" fontId="7" fillId="0" borderId="10" xfId="3" applyNumberFormat="1" applyFont="1" applyFill="1" applyBorder="1" applyAlignment="1">
      <alignment horizontal="left" vertical="center"/>
    </xf>
    <xf numFmtId="169" fontId="8" fillId="0" borderId="1" xfId="4" applyNumberFormat="1" applyFont="1" applyFill="1" applyBorder="1" applyAlignment="1">
      <alignment horizontal="center" vertical="center"/>
    </xf>
    <xf numFmtId="164" fontId="13" fillId="0" borderId="4" xfId="2" applyNumberFormat="1" applyFont="1" applyFill="1" applyBorder="1" applyAlignment="1">
      <alignment horizontal="left" vertical="center"/>
    </xf>
    <xf numFmtId="164" fontId="15" fillId="0" borderId="1" xfId="2" applyNumberFormat="1" applyFont="1" applyFill="1" applyBorder="1" applyAlignment="1">
      <alignment horizontal="left" vertical="center"/>
    </xf>
    <xf numFmtId="164" fontId="13" fillId="0" borderId="7" xfId="2" applyNumberFormat="1" applyFont="1" applyFill="1" applyBorder="1" applyAlignment="1">
      <alignment horizontal="center" vertical="center" wrapText="1"/>
    </xf>
    <xf numFmtId="164" fontId="13" fillId="0" borderId="1" xfId="2" applyNumberFormat="1" applyFont="1" applyFill="1" applyBorder="1" applyAlignment="1">
      <alignment horizontal="center" vertical="center" wrapText="1"/>
    </xf>
    <xf numFmtId="164" fontId="15" fillId="0" borderId="9" xfId="2" applyNumberFormat="1" applyFont="1" applyFill="1" applyBorder="1" applyAlignment="1">
      <alignment horizontal="left" vertical="center"/>
    </xf>
    <xf numFmtId="164" fontId="15" fillId="0" borderId="10" xfId="2" applyNumberFormat="1" applyFont="1" applyFill="1" applyBorder="1" applyAlignment="1">
      <alignment horizontal="left" vertical="center"/>
    </xf>
    <xf numFmtId="168" fontId="15" fillId="0" borderId="9" xfId="3" applyNumberFormat="1" applyFont="1" applyFill="1" applyBorder="1" applyAlignment="1">
      <alignment horizontal="left" vertical="center"/>
    </xf>
    <xf numFmtId="168" fontId="15" fillId="0" borderId="10" xfId="3" applyNumberFormat="1" applyFont="1" applyFill="1" applyBorder="1" applyAlignment="1">
      <alignment horizontal="left" vertical="center"/>
    </xf>
    <xf numFmtId="164" fontId="15" fillId="0" borderId="7" xfId="2" applyNumberFormat="1" applyFont="1" applyFill="1" applyBorder="1" applyAlignment="1">
      <alignment horizontal="left" vertical="center"/>
    </xf>
    <xf numFmtId="168" fontId="13" fillId="0" borderId="11" xfId="3" applyNumberFormat="1" applyFont="1" applyFill="1" applyBorder="1" applyAlignment="1">
      <alignment horizontal="left" vertical="center"/>
    </xf>
    <xf numFmtId="168" fontId="13" fillId="0" borderId="1" xfId="3" applyNumberFormat="1" applyFont="1" applyFill="1" applyBorder="1" applyAlignment="1">
      <alignment horizontal="left" vertical="center"/>
    </xf>
    <xf numFmtId="0" fontId="8" fillId="0" borderId="7" xfId="2" quotePrefix="1" applyNumberFormat="1" applyFont="1" applyFill="1" applyBorder="1" applyAlignment="1">
      <alignment horizontal="center"/>
    </xf>
    <xf numFmtId="43" fontId="7" fillId="0" borderId="8" xfId="2" applyFont="1" applyFill="1" applyBorder="1" applyAlignment="1">
      <alignment horizontal="left" vertical="center"/>
    </xf>
    <xf numFmtId="43" fontId="7" fillId="0" borderId="9" xfId="2" applyFont="1" applyFill="1" applyBorder="1" applyAlignment="1">
      <alignment horizontal="left" vertical="center"/>
    </xf>
    <xf numFmtId="43" fontId="7" fillId="0" borderId="5" xfId="2" applyFont="1" applyFill="1" applyBorder="1" applyAlignment="1">
      <alignment horizontal="left" vertical="center"/>
    </xf>
    <xf numFmtId="43" fontId="7" fillId="0" borderId="6" xfId="2" applyFont="1" applyFill="1" applyBorder="1" applyAlignment="1">
      <alignment horizontal="left" vertical="center"/>
    </xf>
    <xf numFmtId="0" fontId="7" fillId="0" borderId="17" xfId="5" applyFont="1" applyFill="1" applyBorder="1" applyAlignment="1"/>
    <xf numFmtId="0" fontId="7" fillId="0" borderId="20" xfId="5" applyFont="1" applyFill="1" applyBorder="1"/>
    <xf numFmtId="0" fontId="7" fillId="0" borderId="16" xfId="5" applyFont="1" applyFill="1" applyBorder="1" applyAlignment="1"/>
    <xf numFmtId="0" fontId="7" fillId="0" borderId="21" xfId="5" applyFont="1" applyFill="1" applyBorder="1"/>
    <xf numFmtId="0" fontId="7" fillId="0" borderId="22" xfId="5" applyFont="1" applyFill="1" applyBorder="1" applyAlignment="1"/>
    <xf numFmtId="0" fontId="7" fillId="0" borderId="25" xfId="5" applyFont="1" applyFill="1" applyBorder="1"/>
    <xf numFmtId="0" fontId="7" fillId="0" borderId="26" xfId="6" applyFont="1" applyFill="1" applyBorder="1" applyAlignment="1">
      <alignment horizontal="center"/>
    </xf>
    <xf numFmtId="0" fontId="7" fillId="0" borderId="27" xfId="6" applyFont="1" applyFill="1" applyBorder="1" applyAlignment="1">
      <alignment horizontal="right"/>
    </xf>
    <xf numFmtId="0" fontId="7" fillId="0" borderId="27" xfId="6" applyFont="1" applyFill="1" applyBorder="1" applyAlignment="1">
      <alignment horizontal="center"/>
    </xf>
    <xf numFmtId="0" fontId="7" fillId="0" borderId="27" xfId="6" applyFont="1" applyFill="1" applyBorder="1" applyAlignment="1">
      <alignment horizontal="center" wrapText="1"/>
    </xf>
    <xf numFmtId="166" fontId="7" fillId="0" borderId="4" xfId="6" applyNumberFormat="1" applyFont="1" applyFill="1" applyBorder="1" applyAlignment="1">
      <alignment horizontal="right"/>
    </xf>
    <xf numFmtId="168" fontId="7" fillId="0" borderId="4" xfId="3" applyNumberFormat="1" applyFont="1" applyFill="1" applyBorder="1" applyAlignment="1">
      <alignment horizontal="center"/>
    </xf>
    <xf numFmtId="166" fontId="7" fillId="0" borderId="10" xfId="6" applyNumberFormat="1" applyFont="1" applyFill="1" applyBorder="1" applyAlignment="1">
      <alignment horizontal="right"/>
    </xf>
    <xf numFmtId="168" fontId="7" fillId="0" borderId="10" xfId="3" applyNumberFormat="1" applyFont="1" applyFill="1" applyBorder="1" applyAlignment="1">
      <alignment horizontal="center"/>
    </xf>
    <xf numFmtId="164" fontId="2" fillId="0" borderId="10" xfId="2" applyNumberFormat="1" applyFont="1" applyFill="1" applyBorder="1" applyAlignment="1">
      <alignment horizontal="left"/>
    </xf>
    <xf numFmtId="10" fontId="2" fillId="0" borderId="10" xfId="4" applyNumberFormat="1" applyFont="1" applyFill="1" applyBorder="1" applyAlignment="1">
      <alignment horizontal="center"/>
    </xf>
    <xf numFmtId="164" fontId="2" fillId="0" borderId="29" xfId="2" applyNumberFormat="1" applyFont="1" applyFill="1" applyBorder="1" applyAlignment="1">
      <alignment horizontal="left"/>
    </xf>
    <xf numFmtId="165" fontId="2" fillId="0" borderId="0" xfId="2" applyNumberFormat="1" applyFont="1" applyFill="1" applyBorder="1"/>
    <xf numFmtId="43" fontId="2" fillId="0" borderId="0" xfId="2" applyFont="1" applyFill="1" applyBorder="1" applyAlignment="1">
      <alignment horizontal="left" vertical="center" wrapText="1" readingOrder="1"/>
    </xf>
    <xf numFmtId="173" fontId="2" fillId="0" borderId="0" xfId="3" applyNumberFormat="1" applyFont="1" applyFill="1" applyBorder="1" applyAlignment="1">
      <alignment horizontal="right" vertical="center" wrapText="1" readingOrder="1"/>
    </xf>
    <xf numFmtId="165" fontId="2" fillId="0" borderId="0" xfId="2" applyNumberFormat="1" applyFont="1" applyFill="1" applyBorder="1" applyAlignment="1">
      <alignment horizontal="right" vertical="center" wrapText="1" readingOrder="1"/>
    </xf>
    <xf numFmtId="43" fontId="5" fillId="0" borderId="0" xfId="2" applyFont="1" applyFill="1" applyBorder="1" applyAlignment="1">
      <alignment horizontal="left" vertical="center" wrapText="1" readingOrder="1"/>
    </xf>
    <xf numFmtId="43" fontId="20" fillId="0" borderId="0" xfId="2" applyFont="1" applyFill="1" applyBorder="1" applyAlignment="1">
      <alignment horizontal="left" vertical="center" wrapText="1" readingOrder="1"/>
    </xf>
    <xf numFmtId="173" fontId="20" fillId="0" borderId="0" xfId="3" applyNumberFormat="1" applyFont="1" applyFill="1" applyBorder="1" applyAlignment="1">
      <alignment horizontal="right" vertical="center" wrapText="1" readingOrder="1"/>
    </xf>
    <xf numFmtId="43" fontId="8" fillId="0" borderId="0" xfId="2" applyFont="1" applyFill="1" applyBorder="1" applyAlignment="1">
      <alignment horizontal="left" vertical="center"/>
    </xf>
    <xf numFmtId="41" fontId="7" fillId="0" borderId="0" xfId="2" applyNumberFormat="1" applyFont="1" applyFill="1" applyBorder="1" applyAlignment="1">
      <alignment horizontal="left" vertical="center"/>
    </xf>
    <xf numFmtId="43" fontId="8" fillId="0" borderId="15" xfId="2" applyFont="1" applyFill="1" applyBorder="1" applyAlignment="1">
      <alignment horizontal="left" vertical="center"/>
    </xf>
    <xf numFmtId="0" fontId="8" fillId="0" borderId="15" xfId="2" applyNumberFormat="1" applyFont="1" applyFill="1" applyBorder="1" applyAlignment="1">
      <alignment horizontal="left" vertical="center"/>
    </xf>
    <xf numFmtId="43" fontId="8" fillId="0" borderId="8" xfId="2" applyFont="1" applyFill="1" applyBorder="1" applyAlignment="1">
      <alignment horizontal="left" vertical="center"/>
    </xf>
    <xf numFmtId="43" fontId="7" fillId="0" borderId="0" xfId="2" applyFont="1" applyFill="1" applyBorder="1" applyAlignment="1">
      <alignment horizontal="left" vertical="center"/>
    </xf>
    <xf numFmtId="43" fontId="7" fillId="0" borderId="13" xfId="2" applyFont="1" applyFill="1" applyBorder="1" applyAlignment="1">
      <alignment horizontal="left" vertical="center"/>
    </xf>
    <xf numFmtId="43" fontId="8" fillId="0" borderId="12" xfId="2" applyFont="1" applyFill="1" applyBorder="1" applyAlignment="1">
      <alignment horizontal="left" vertical="center"/>
    </xf>
    <xf numFmtId="41" fontId="8" fillId="0" borderId="0" xfId="2" applyNumberFormat="1" applyFont="1" applyFill="1" applyBorder="1" applyAlignment="1">
      <alignment horizontal="left" vertical="center"/>
    </xf>
    <xf numFmtId="0" fontId="1" fillId="0" borderId="0" xfId="0" applyFont="1" applyFill="1" applyBorder="1"/>
    <xf numFmtId="164" fontId="1" fillId="0" borderId="0" xfId="2" applyNumberFormat="1" applyFont="1" applyFill="1" applyBorder="1"/>
    <xf numFmtId="165" fontId="1" fillId="0" borderId="0" xfId="2" applyNumberFormat="1" applyFont="1" applyFill="1" applyBorder="1"/>
    <xf numFmtId="166" fontId="1" fillId="0" borderId="0" xfId="0" applyNumberFormat="1" applyFont="1" applyFill="1" applyBorder="1"/>
    <xf numFmtId="164" fontId="1" fillId="0" borderId="0" xfId="0" applyNumberFormat="1" applyFont="1" applyFill="1" applyBorder="1"/>
    <xf numFmtId="43" fontId="1" fillId="0" borderId="0" xfId="2" applyFont="1" applyFill="1" applyBorder="1"/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2" borderId="1" xfId="0" applyFont="1" applyFill="1" applyBorder="1"/>
    <xf numFmtId="0" fontId="3" fillId="0" borderId="0" xfId="0" applyFont="1" applyFill="1" applyBorder="1" applyAlignment="1">
      <alignment horizontal="center"/>
    </xf>
    <xf numFmtId="167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/>
    <xf numFmtId="0" fontId="7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 applyAlignment="1">
      <alignment horizontal="left" vertical="center"/>
    </xf>
    <xf numFmtId="164" fontId="7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164" fontId="7" fillId="0" borderId="0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164" fontId="8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left" vertical="center"/>
    </xf>
    <xf numFmtId="0" fontId="7" fillId="0" borderId="6" xfId="0" applyNumberFormat="1" applyFont="1" applyFill="1" applyBorder="1" applyAlignment="1">
      <alignment horizontal="left" vertical="center"/>
    </xf>
    <xf numFmtId="0" fontId="7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164" fontId="7" fillId="0" borderId="3" xfId="0" applyNumberFormat="1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164" fontId="7" fillId="0" borderId="9" xfId="0" applyNumberFormat="1" applyFont="1" applyFill="1" applyBorder="1" applyAlignment="1">
      <alignment horizontal="left" vertical="center"/>
    </xf>
    <xf numFmtId="169" fontId="7" fillId="0" borderId="10" xfId="0" applyNumberFormat="1" applyFont="1" applyFill="1" applyBorder="1" applyAlignment="1">
      <alignment horizontal="center" vertical="center"/>
    </xf>
    <xf numFmtId="164" fontId="7" fillId="0" borderId="6" xfId="0" applyNumberFormat="1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169" fontId="7" fillId="0" borderId="7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vertical="center"/>
    </xf>
    <xf numFmtId="164" fontId="8" fillId="0" borderId="3" xfId="0" applyNumberFormat="1" applyFont="1" applyFill="1" applyBorder="1" applyAlignment="1">
      <alignment horizontal="left" vertical="center"/>
    </xf>
    <xf numFmtId="169" fontId="8" fillId="0" borderId="10" xfId="0" applyNumberFormat="1" applyFont="1" applyFill="1" applyBorder="1" applyAlignment="1">
      <alignment horizontal="center" vertical="center"/>
    </xf>
    <xf numFmtId="42" fontId="7" fillId="0" borderId="10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vertical="center"/>
    </xf>
    <xf numFmtId="164" fontId="8" fillId="0" borderId="9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horizontal="left" vertical="center"/>
    </xf>
    <xf numFmtId="0" fontId="7" fillId="0" borderId="11" xfId="0" applyFont="1" applyFill="1" applyBorder="1" applyAlignment="1">
      <alignment vertical="center"/>
    </xf>
    <xf numFmtId="169" fontId="8" fillId="0" borderId="1" xfId="0" applyNumberFormat="1" applyFont="1" applyFill="1" applyBorder="1" applyAlignment="1">
      <alignment horizontal="center" vertical="center"/>
    </xf>
    <xf numFmtId="41" fontId="7" fillId="0" borderId="0" xfId="0" applyNumberFormat="1" applyFont="1" applyFill="1" applyBorder="1"/>
    <xf numFmtId="0" fontId="7" fillId="0" borderId="0" xfId="0" applyFont="1" applyFill="1" applyBorder="1" applyAlignment="1">
      <alignment horizontal="right"/>
    </xf>
    <xf numFmtId="41" fontId="8" fillId="0" borderId="0" xfId="0" applyNumberFormat="1" applyFont="1" applyFill="1" applyBorder="1"/>
    <xf numFmtId="41" fontId="7" fillId="3" borderId="0" xfId="0" applyNumberFormat="1" applyFont="1" applyFill="1" applyBorder="1"/>
    <xf numFmtId="164" fontId="8" fillId="0" borderId="4" xfId="0" applyNumberFormat="1" applyFont="1" applyFill="1" applyBorder="1" applyAlignment="1">
      <alignment horizontal="center" vertical="center"/>
    </xf>
    <xf numFmtId="43" fontId="7" fillId="0" borderId="2" xfId="2" applyFont="1" applyFill="1" applyBorder="1" applyAlignment="1">
      <alignment horizontal="left" vertical="center"/>
    </xf>
    <xf numFmtId="43" fontId="7" fillId="0" borderId="3" xfId="2" applyFont="1" applyFill="1" applyBorder="1" applyAlignment="1">
      <alignment horizontal="left" vertical="center"/>
    </xf>
    <xf numFmtId="43" fontId="7" fillId="0" borderId="0" xfId="2" applyFont="1" applyFill="1" applyBorder="1" applyAlignment="1">
      <alignment horizontal="left" vertical="center" indent="1"/>
    </xf>
    <xf numFmtId="168" fontId="7" fillId="0" borderId="2" xfId="3" applyNumberFormat="1" applyFont="1" applyFill="1" applyBorder="1" applyAlignment="1">
      <alignment horizontal="left" vertical="center"/>
    </xf>
    <xf numFmtId="169" fontId="7" fillId="0" borderId="4" xfId="4" applyNumberFormat="1" applyFont="1" applyFill="1" applyBorder="1" applyAlignment="1">
      <alignment horizontal="center" vertical="center"/>
    </xf>
    <xf numFmtId="164" fontId="7" fillId="0" borderId="8" xfId="2" applyNumberFormat="1" applyFont="1" applyFill="1" applyBorder="1" applyAlignment="1">
      <alignment horizontal="left" vertical="center"/>
    </xf>
    <xf numFmtId="169" fontId="7" fillId="0" borderId="10" xfId="4" applyNumberFormat="1" applyFont="1" applyFill="1" applyBorder="1" applyAlignment="1">
      <alignment horizontal="center" vertical="center"/>
    </xf>
    <xf numFmtId="168" fontId="7" fillId="0" borderId="8" xfId="2" applyNumberFormat="1" applyFont="1" applyFill="1" applyBorder="1" applyAlignment="1">
      <alignment horizontal="left" vertical="center"/>
    </xf>
    <xf numFmtId="168" fontId="8" fillId="0" borderId="8" xfId="3" applyNumberFormat="1" applyFont="1" applyFill="1" applyBorder="1" applyAlignment="1">
      <alignment horizontal="left" vertical="center"/>
    </xf>
    <xf numFmtId="169" fontId="8" fillId="0" borderId="10" xfId="4" applyNumberFormat="1" applyFont="1" applyFill="1" applyBorder="1" applyAlignment="1">
      <alignment horizontal="center" vertical="center"/>
    </xf>
    <xf numFmtId="43" fontId="7" fillId="0" borderId="10" xfId="2" applyFont="1" applyFill="1" applyBorder="1" applyAlignment="1">
      <alignment horizontal="left" vertical="center"/>
    </xf>
    <xf numFmtId="168" fontId="8" fillId="0" borderId="5" xfId="3" applyNumberFormat="1" applyFont="1" applyFill="1" applyBorder="1" applyAlignment="1">
      <alignment horizontal="left" vertical="center"/>
    </xf>
    <xf numFmtId="43" fontId="7" fillId="0" borderId="7" xfId="2" applyFont="1" applyFill="1" applyBorder="1" applyAlignment="1">
      <alignment horizontal="left" vertical="center"/>
    </xf>
    <xf numFmtId="164" fontId="7" fillId="0" borderId="0" xfId="0" applyNumberFormat="1" applyFont="1" applyFill="1" applyBorder="1"/>
    <xf numFmtId="43" fontId="23" fillId="0" borderId="0" xfId="2" applyFont="1" applyFill="1" applyBorder="1" applyAlignment="1">
      <alignment horizontal="left" vertical="center"/>
    </xf>
    <xf numFmtId="168" fontId="7" fillId="0" borderId="12" xfId="3" applyNumberFormat="1" applyFont="1" applyFill="1" applyBorder="1" applyAlignment="1">
      <alignment horizontal="left" vertical="center"/>
    </xf>
    <xf numFmtId="164" fontId="7" fillId="0" borderId="0" xfId="2" applyNumberFormat="1" applyFont="1" applyFill="1" applyBorder="1" applyAlignment="1">
      <alignment horizontal="left" vertical="center"/>
    </xf>
    <xf numFmtId="164" fontId="7" fillId="0" borderId="13" xfId="2" applyNumberFormat="1" applyFont="1" applyFill="1" applyBorder="1" applyAlignment="1">
      <alignment horizontal="left" vertical="center"/>
    </xf>
    <xf numFmtId="169" fontId="7" fillId="0" borderId="7" xfId="4" applyNumberFormat="1" applyFont="1" applyFill="1" applyBorder="1" applyAlignment="1">
      <alignment horizontal="center" vertical="center"/>
    </xf>
    <xf numFmtId="43" fontId="8" fillId="0" borderId="6" xfId="2" applyFont="1" applyFill="1" applyBorder="1" applyAlignment="1">
      <alignment horizontal="left" vertical="center"/>
    </xf>
    <xf numFmtId="168" fontId="8" fillId="0" borderId="13" xfId="3" applyNumberFormat="1" applyFont="1" applyFill="1" applyBorder="1" applyAlignment="1">
      <alignment horizontal="left" vertical="center"/>
    </xf>
    <xf numFmtId="169" fontId="8" fillId="0" borderId="7" xfId="4" applyNumberFormat="1" applyFont="1" applyFill="1" applyBorder="1" applyAlignment="1">
      <alignment horizontal="center" vertical="center"/>
    </xf>
    <xf numFmtId="43" fontId="7" fillId="0" borderId="0" xfId="2" applyFont="1" applyFill="1" applyBorder="1"/>
    <xf numFmtId="0" fontId="7" fillId="0" borderId="2" xfId="0" applyFont="1" applyFill="1" applyBorder="1" applyAlignment="1">
      <alignment vertical="center"/>
    </xf>
    <xf numFmtId="0" fontId="7" fillId="0" borderId="12" xfId="0" applyFont="1" applyFill="1" applyBorder="1" applyAlignment="1">
      <alignment horizontal="left" vertical="center"/>
    </xf>
    <xf numFmtId="0" fontId="8" fillId="0" borderId="5" xfId="0" applyNumberFormat="1" applyFont="1" applyFill="1" applyBorder="1" applyAlignment="1">
      <alignment horizontal="left" vertical="center"/>
    </xf>
    <xf numFmtId="0" fontId="7" fillId="0" borderId="13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164" fontId="7" fillId="0" borderId="4" xfId="0" applyNumberFormat="1" applyFont="1" applyFill="1" applyBorder="1" applyAlignment="1">
      <alignment horizontal="left" vertical="center"/>
    </xf>
    <xf numFmtId="169" fontId="7" fillId="0" borderId="9" xfId="0" applyNumberFormat="1" applyFont="1" applyFill="1" applyBorder="1" applyAlignment="1">
      <alignment horizontal="center" vertical="center"/>
    </xf>
    <xf numFmtId="164" fontId="7" fillId="0" borderId="10" xfId="0" applyNumberFormat="1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164" fontId="8" fillId="0" borderId="4" xfId="0" applyNumberFormat="1" applyFont="1" applyFill="1" applyBorder="1" applyAlignment="1">
      <alignment horizontal="left" vertical="center"/>
    </xf>
    <xf numFmtId="169" fontId="8" fillId="0" borderId="3" xfId="0" applyNumberFormat="1" applyFont="1" applyFill="1" applyBorder="1" applyAlignment="1">
      <alignment horizontal="center" vertical="center"/>
    </xf>
    <xf numFmtId="164" fontId="8" fillId="0" borderId="10" xfId="0" applyNumberFormat="1" applyFont="1" applyFill="1" applyBorder="1" applyAlignment="1">
      <alignment horizontal="left" vertical="center"/>
    </xf>
    <xf numFmtId="169" fontId="8" fillId="0" borderId="9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9" fillId="0" borderId="13" xfId="0" applyFont="1" applyFill="1" applyBorder="1" applyAlignment="1">
      <alignment horizontal="left" vertical="center"/>
    </xf>
    <xf numFmtId="164" fontId="7" fillId="0" borderId="7" xfId="0" applyNumberFormat="1" applyFont="1" applyFill="1" applyBorder="1" applyAlignment="1">
      <alignment horizontal="left" vertical="center"/>
    </xf>
    <xf numFmtId="169" fontId="7" fillId="0" borderId="6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0" fontId="8" fillId="0" borderId="14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left" vertical="center"/>
    </xf>
    <xf numFmtId="164" fontId="11" fillId="0" borderId="3" xfId="0" applyNumberFormat="1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/>
    </xf>
    <xf numFmtId="0" fontId="10" fillId="0" borderId="13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left" vertical="center"/>
    </xf>
    <xf numFmtId="42" fontId="10" fillId="0" borderId="0" xfId="0" applyNumberFormat="1" applyFont="1" applyFill="1" applyBorder="1" applyAlignment="1">
      <alignment horizontal="left" vertical="center"/>
    </xf>
    <xf numFmtId="42" fontId="10" fillId="0" borderId="9" xfId="0" applyNumberFormat="1" applyFont="1" applyFill="1" applyBorder="1" applyAlignment="1">
      <alignment horizontal="left" vertical="center"/>
    </xf>
    <xf numFmtId="42" fontId="10" fillId="0" borderId="10" xfId="0" applyNumberFormat="1" applyFont="1" applyFill="1" applyBorder="1" applyAlignment="1">
      <alignment horizontal="left" vertical="center"/>
    </xf>
    <xf numFmtId="164" fontId="10" fillId="0" borderId="0" xfId="2" applyNumberFormat="1" applyFont="1" applyFill="1" applyBorder="1" applyAlignment="1">
      <alignment horizontal="left" vertical="center"/>
    </xf>
    <xf numFmtId="164" fontId="10" fillId="0" borderId="9" xfId="2" applyNumberFormat="1" applyFont="1" applyFill="1" applyBorder="1" applyAlignment="1">
      <alignment horizontal="left" vertical="center"/>
    </xf>
    <xf numFmtId="164" fontId="10" fillId="0" borderId="10" xfId="2" applyNumberFormat="1" applyFont="1" applyFill="1" applyBorder="1" applyAlignment="1">
      <alignment horizontal="left" vertical="center"/>
    </xf>
    <xf numFmtId="164" fontId="10" fillId="0" borderId="13" xfId="2" applyNumberFormat="1" applyFont="1" applyFill="1" applyBorder="1" applyAlignment="1">
      <alignment horizontal="left" vertical="center"/>
    </xf>
    <xf numFmtId="164" fontId="10" fillId="0" borderId="6" xfId="2" applyNumberFormat="1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164" fontId="10" fillId="0" borderId="12" xfId="2" applyNumberFormat="1" applyFont="1" applyFill="1" applyBorder="1" applyAlignment="1">
      <alignment horizontal="left" vertical="center"/>
    </xf>
    <xf numFmtId="164" fontId="10" fillId="0" borderId="4" xfId="2" applyNumberFormat="1" applyFont="1" applyFill="1" applyBorder="1" applyAlignment="1">
      <alignment horizontal="left" vertical="center"/>
    </xf>
    <xf numFmtId="164" fontId="10" fillId="0" borderId="3" xfId="2" applyNumberFormat="1" applyFont="1" applyFill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43" fontId="10" fillId="0" borderId="0" xfId="2" applyFont="1" applyFill="1" applyBorder="1" applyAlignment="1">
      <alignment horizontal="left" vertical="center"/>
    </xf>
    <xf numFmtId="0" fontId="12" fillId="0" borderId="14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horizontal="left" vertical="center"/>
    </xf>
    <xf numFmtId="0" fontId="12" fillId="0" borderId="11" xfId="0" applyFont="1" applyFill="1" applyBorder="1" applyAlignment="1">
      <alignment horizontal="left" vertical="center"/>
    </xf>
    <xf numFmtId="42" fontId="12" fillId="0" borderId="1" xfId="0" applyNumberFormat="1" applyFont="1" applyFill="1" applyBorder="1" applyAlignment="1">
      <alignment horizontal="left" vertical="center"/>
    </xf>
    <xf numFmtId="42" fontId="12" fillId="0" borderId="11" xfId="0" applyNumberFormat="1" applyFont="1" applyFill="1" applyBorder="1" applyAlignment="1">
      <alignment horizontal="left" vertical="center"/>
    </xf>
    <xf numFmtId="42" fontId="12" fillId="0" borderId="15" xfId="0" applyNumberFormat="1" applyFont="1" applyFill="1" applyBorder="1" applyAlignment="1">
      <alignment horizontal="left" vertical="center"/>
    </xf>
    <xf numFmtId="0" fontId="10" fillId="0" borderId="0" xfId="0" applyFont="1" applyFill="1" applyBorder="1"/>
    <xf numFmtId="0" fontId="2" fillId="0" borderId="0" xfId="0" applyFont="1" applyFill="1" applyBorder="1"/>
    <xf numFmtId="0" fontId="2" fillId="0" borderId="2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5" fillId="0" borderId="14" xfId="0" applyFont="1" applyFill="1" applyBorder="1" applyAlignment="1">
      <alignment horizontal="centerContinuous" vertical="center"/>
    </xf>
    <xf numFmtId="0" fontId="5" fillId="0" borderId="15" xfId="0" applyFont="1" applyFill="1" applyBorder="1" applyAlignment="1">
      <alignment horizontal="centerContinuous" vertical="center"/>
    </xf>
    <xf numFmtId="0" fontId="5" fillId="0" borderId="4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/>
    </xf>
    <xf numFmtId="0" fontId="2" fillId="0" borderId="9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13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9" fontId="2" fillId="0" borderId="2" xfId="0" applyNumberFormat="1" applyFont="1" applyFill="1" applyBorder="1" applyAlignment="1">
      <alignment horizontal="center" vertical="center"/>
    </xf>
    <xf numFmtId="9" fontId="2" fillId="0" borderId="12" xfId="0" applyNumberFormat="1" applyFont="1" applyFill="1" applyBorder="1" applyAlignment="1">
      <alignment horizontal="center" vertical="center"/>
    </xf>
    <xf numFmtId="9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9" fontId="2" fillId="0" borderId="8" xfId="0" applyNumberFormat="1" applyFont="1" applyFill="1" applyBorder="1" applyAlignment="1">
      <alignment horizontal="center" vertical="center"/>
    </xf>
    <xf numFmtId="9" fontId="2" fillId="0" borderId="0" xfId="0" applyNumberFormat="1" applyFont="1" applyFill="1" applyBorder="1" applyAlignment="1">
      <alignment horizontal="center" vertical="center"/>
    </xf>
    <xf numFmtId="9" fontId="2" fillId="0" borderId="9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/>
    </xf>
    <xf numFmtId="9" fontId="2" fillId="0" borderId="5" xfId="0" applyNumberFormat="1" applyFont="1" applyFill="1" applyBorder="1" applyAlignment="1">
      <alignment horizontal="center" vertical="center"/>
    </xf>
    <xf numFmtId="9" fontId="2" fillId="0" borderId="13" xfId="0" applyNumberFormat="1" applyFont="1" applyFill="1" applyBorder="1" applyAlignment="1">
      <alignment horizontal="center" vertical="center"/>
    </xf>
    <xf numFmtId="9" fontId="2" fillId="0" borderId="6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/>
    </xf>
    <xf numFmtId="0" fontId="2" fillId="0" borderId="15" xfId="0" applyFont="1" applyFill="1" applyBorder="1" applyAlignment="1">
      <alignment vertical="center"/>
    </xf>
    <xf numFmtId="9" fontId="2" fillId="0" borderId="14" xfId="0" applyNumberFormat="1" applyFont="1" applyFill="1" applyBorder="1" applyAlignment="1">
      <alignment horizontal="center" vertical="center"/>
    </xf>
    <xf numFmtId="9" fontId="2" fillId="0" borderId="15" xfId="0" applyNumberFormat="1" applyFont="1" applyFill="1" applyBorder="1" applyAlignment="1">
      <alignment horizontal="center" vertical="center"/>
    </xf>
    <xf numFmtId="9" fontId="2" fillId="0" borderId="11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/>
    </xf>
    <xf numFmtId="170" fontId="5" fillId="0" borderId="1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/>
    <xf numFmtId="0" fontId="2" fillId="0" borderId="6" xfId="0" applyFont="1" applyFill="1" applyBorder="1" applyAlignment="1">
      <alignment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2" fontId="2" fillId="0" borderId="9" xfId="0" applyNumberFormat="1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42" fontId="2" fillId="0" borderId="8" xfId="0" applyNumberFormat="1" applyFont="1" applyFill="1" applyBorder="1" applyAlignment="1">
      <alignment vertical="center"/>
    </xf>
    <xf numFmtId="42" fontId="2" fillId="0" borderId="0" xfId="0" applyNumberFormat="1" applyFont="1" applyFill="1" applyBorder="1" applyAlignment="1">
      <alignment vertical="center"/>
    </xf>
    <xf numFmtId="42" fontId="2" fillId="0" borderId="10" xfId="0" applyNumberFormat="1" applyFont="1" applyFill="1" applyBorder="1" applyAlignment="1">
      <alignment vertical="center"/>
    </xf>
    <xf numFmtId="37" fontId="2" fillId="0" borderId="9" xfId="0" applyNumberFormat="1" applyFont="1" applyFill="1" applyBorder="1" applyAlignment="1">
      <alignment vertical="center"/>
    </xf>
    <xf numFmtId="171" fontId="2" fillId="0" borderId="8" xfId="0" applyNumberFormat="1" applyFont="1" applyFill="1" applyBorder="1" applyAlignment="1">
      <alignment vertical="center"/>
    </xf>
    <xf numFmtId="171" fontId="2" fillId="0" borderId="0" xfId="0" applyNumberFormat="1" applyFont="1" applyFill="1" applyBorder="1" applyAlignment="1">
      <alignment vertical="center"/>
    </xf>
    <xf numFmtId="171" fontId="2" fillId="0" borderId="9" xfId="0" applyNumberFormat="1" applyFont="1" applyFill="1" applyBorder="1" applyAlignment="1">
      <alignment vertical="center"/>
    </xf>
    <xf numFmtId="171" fontId="2" fillId="0" borderId="10" xfId="0" applyNumberFormat="1" applyFont="1" applyFill="1" applyBorder="1" applyAlignment="1">
      <alignment vertical="center"/>
    </xf>
    <xf numFmtId="37" fontId="2" fillId="0" borderId="13" xfId="0" applyNumberFormat="1" applyFont="1" applyFill="1" applyBorder="1" applyAlignment="1">
      <alignment vertical="center"/>
    </xf>
    <xf numFmtId="171" fontId="2" fillId="0" borderId="13" xfId="0" applyNumberFormat="1" applyFont="1" applyFill="1" applyBorder="1" applyAlignment="1">
      <alignment vertical="center"/>
    </xf>
    <xf numFmtId="171" fontId="2" fillId="0" borderId="6" xfId="0" applyNumberFormat="1" applyFont="1" applyFill="1" applyBorder="1" applyAlignment="1">
      <alignment vertical="center"/>
    </xf>
    <xf numFmtId="171" fontId="2" fillId="0" borderId="7" xfId="0" applyNumberFormat="1" applyFont="1" applyFill="1" applyBorder="1" applyAlignment="1">
      <alignment vertical="center"/>
    </xf>
    <xf numFmtId="37" fontId="5" fillId="0" borderId="9" xfId="0" applyNumberFormat="1" applyFont="1" applyFill="1" applyBorder="1" applyAlignment="1">
      <alignment vertical="center"/>
    </xf>
    <xf numFmtId="171" fontId="2" fillId="0" borderId="12" xfId="0" applyNumberFormat="1" applyFont="1" applyFill="1" applyBorder="1" applyAlignment="1">
      <alignment vertical="center"/>
    </xf>
    <xf numFmtId="171" fontId="2" fillId="0" borderId="3" xfId="0" applyNumberFormat="1" applyFont="1" applyFill="1" applyBorder="1" applyAlignment="1">
      <alignment vertical="center"/>
    </xf>
    <xf numFmtId="171" fontId="5" fillId="0" borderId="3" xfId="0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4" fillId="0" borderId="13" xfId="0" applyFont="1" applyFill="1" applyBorder="1" applyAlignment="1">
      <alignment vertical="center"/>
    </xf>
    <xf numFmtId="171" fontId="5" fillId="0" borderId="4" xfId="0" applyNumberFormat="1" applyFont="1" applyFill="1" applyBorder="1" applyAlignment="1">
      <alignment vertical="center"/>
    </xf>
    <xf numFmtId="37" fontId="24" fillId="0" borderId="9" xfId="0" applyNumberFormat="1" applyFont="1" applyFill="1" applyBorder="1" applyAlignment="1">
      <alignment vertical="center"/>
    </xf>
    <xf numFmtId="164" fontId="24" fillId="0" borderId="9" xfId="0" applyNumberFormat="1" applyFont="1" applyFill="1" applyBorder="1" applyAlignment="1">
      <alignment vertical="center"/>
    </xf>
    <xf numFmtId="164" fontId="2" fillId="0" borderId="8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164" fontId="2" fillId="0" borderId="9" xfId="0" applyNumberFormat="1" applyFont="1" applyFill="1" applyBorder="1" applyAlignment="1">
      <alignment vertical="center"/>
    </xf>
    <xf numFmtId="164" fontId="2" fillId="0" borderId="10" xfId="0" applyNumberFormat="1" applyFont="1" applyFill="1" applyBorder="1" applyAlignment="1">
      <alignment vertical="center"/>
    </xf>
    <xf numFmtId="164" fontId="24" fillId="0" borderId="0" xfId="0" applyNumberFormat="1" applyFont="1" applyFill="1" applyBorder="1" applyAlignment="1">
      <alignment vertical="center"/>
    </xf>
    <xf numFmtId="164" fontId="24" fillId="0" borderId="13" xfId="0" applyNumberFormat="1" applyFont="1" applyFill="1" applyBorder="1" applyAlignment="1">
      <alignment vertical="center"/>
    </xf>
    <xf numFmtId="164" fontId="2" fillId="0" borderId="13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vertical="center"/>
    </xf>
    <xf numFmtId="164" fontId="2" fillId="0" borderId="12" xfId="0" applyNumberFormat="1" applyFont="1" applyFill="1" applyBorder="1" applyAlignment="1">
      <alignment vertical="center"/>
    </xf>
    <xf numFmtId="164" fontId="2" fillId="0" borderId="3" xfId="0" applyNumberFormat="1" applyFont="1" applyFill="1" applyBorder="1" applyAlignment="1">
      <alignment vertical="center"/>
    </xf>
    <xf numFmtId="164" fontId="5" fillId="0" borderId="4" xfId="0" applyNumberFormat="1" applyFont="1" applyFill="1" applyBorder="1" applyAlignment="1">
      <alignment vertical="center"/>
    </xf>
    <xf numFmtId="37" fontId="5" fillId="0" borderId="0" xfId="0" applyNumberFormat="1" applyFont="1" applyFill="1" applyBorder="1" applyAlignment="1">
      <alignment vertical="center"/>
    </xf>
    <xf numFmtId="171" fontId="5" fillId="0" borderId="10" xfId="0" applyNumberFormat="1" applyFont="1" applyFill="1" applyBorder="1" applyAlignment="1">
      <alignment vertical="center"/>
    </xf>
    <xf numFmtId="37" fontId="2" fillId="0" borderId="0" xfId="0" applyNumberFormat="1" applyFont="1" applyFill="1" applyBorder="1" applyAlignment="1">
      <alignment vertical="center"/>
    </xf>
    <xf numFmtId="171" fontId="2" fillId="0" borderId="5" xfId="0" applyNumberFormat="1" applyFont="1" applyFill="1" applyBorder="1" applyAlignment="1">
      <alignment vertical="center"/>
    </xf>
    <xf numFmtId="171" fontId="5" fillId="0" borderId="7" xfId="0" applyNumberFormat="1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42" fontId="5" fillId="0" borderId="15" xfId="0" applyNumberFormat="1" applyFont="1" applyFill="1" applyBorder="1" applyAlignment="1">
      <alignment vertical="center"/>
    </xf>
    <xf numFmtId="42" fontId="5" fillId="0" borderId="14" xfId="0" applyNumberFormat="1" applyFont="1" applyFill="1" applyBorder="1" applyAlignment="1">
      <alignment vertical="center"/>
    </xf>
    <xf numFmtId="42" fontId="5" fillId="0" borderId="11" xfId="0" applyNumberFormat="1" applyFont="1" applyFill="1" applyBorder="1" applyAlignment="1">
      <alignment vertical="center"/>
    </xf>
    <xf numFmtId="42" fontId="5" fillId="0" borderId="1" xfId="0" applyNumberFormat="1" applyFont="1" applyFill="1" applyBorder="1" applyAlignment="1">
      <alignment vertical="center"/>
    </xf>
    <xf numFmtId="169" fontId="2" fillId="0" borderId="0" xfId="4" applyNumberFormat="1" applyFont="1" applyFill="1" applyBorder="1"/>
    <xf numFmtId="164" fontId="10" fillId="0" borderId="0" xfId="2" applyNumberFormat="1" applyFont="1" applyFill="1" applyBorder="1"/>
    <xf numFmtId="0" fontId="13" fillId="0" borderId="2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horizontal="left" vertical="center"/>
    </xf>
    <xf numFmtId="0" fontId="15" fillId="0" borderId="6" xfId="0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left" vertical="center"/>
    </xf>
    <xf numFmtId="0" fontId="15" fillId="0" borderId="0" xfId="0" applyFont="1" applyFill="1" applyBorder="1"/>
    <xf numFmtId="164" fontId="2" fillId="0" borderId="0" xfId="2" applyNumberFormat="1" applyFont="1" applyFill="1" applyBorder="1"/>
    <xf numFmtId="0" fontId="7" fillId="0" borderId="0" xfId="0" applyFont="1" applyFill="1" applyBorder="1" applyAlignment="1">
      <alignment horizontal="center"/>
    </xf>
    <xf numFmtId="169" fontId="8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wrapText="1"/>
    </xf>
    <xf numFmtId="0" fontId="7" fillId="0" borderId="16" xfId="0" applyFont="1" applyFill="1" applyBorder="1"/>
    <xf numFmtId="0" fontId="8" fillId="0" borderId="9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3" xfId="0" applyFont="1" applyFill="1" applyBorder="1"/>
    <xf numFmtId="0" fontId="8" fillId="0" borderId="4" xfId="0" applyFont="1" applyFill="1" applyBorder="1" applyAlignment="1">
      <alignment horizontal="center"/>
    </xf>
    <xf numFmtId="0" fontId="7" fillId="0" borderId="5" xfId="0" applyFont="1" applyFill="1" applyBorder="1"/>
    <xf numFmtId="0" fontId="8" fillId="0" borderId="6" xfId="0" applyFont="1" applyFill="1" applyBorder="1" applyAlignment="1">
      <alignment horizontal="right"/>
    </xf>
    <xf numFmtId="172" fontId="7" fillId="0" borderId="9" xfId="0" applyNumberFormat="1" applyFont="1" applyFill="1" applyBorder="1" applyAlignment="1">
      <alignment horizontal="center" vertical="center"/>
    </xf>
    <xf numFmtId="172" fontId="7" fillId="0" borderId="6" xfId="0" applyNumberFormat="1" applyFont="1" applyFill="1" applyBorder="1" applyAlignment="1">
      <alignment horizontal="center" vertical="center"/>
    </xf>
    <xf numFmtId="0" fontId="7" fillId="0" borderId="9" xfId="0" applyFont="1" applyFill="1" applyBorder="1"/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left"/>
    </xf>
    <xf numFmtId="0" fontId="7" fillId="0" borderId="0" xfId="0" quotePrefix="1" applyFont="1" applyFill="1" applyBorder="1"/>
    <xf numFmtId="164" fontId="7" fillId="0" borderId="0" xfId="2" applyNumberFormat="1" applyFont="1" applyFill="1" applyBorder="1" applyAlignment="1">
      <alignment horizontal="center"/>
    </xf>
    <xf numFmtId="41" fontId="7" fillId="0" borderId="0" xfId="0" applyNumberFormat="1" applyFont="1" applyFill="1" applyBorder="1" applyAlignment="1">
      <alignment horizontal="center"/>
    </xf>
    <xf numFmtId="0" fontId="23" fillId="0" borderId="28" xfId="6" applyFont="1" applyFill="1" applyBorder="1" applyAlignment="1">
      <alignment horizontal="left"/>
    </xf>
    <xf numFmtId="0" fontId="23" fillId="0" borderId="16" xfId="6" applyFont="1" applyFill="1" applyBorder="1" applyAlignment="1">
      <alignment horizontal="left"/>
    </xf>
    <xf numFmtId="0" fontId="7" fillId="0" borderId="7" xfId="5" applyFont="1" applyFill="1" applyBorder="1" applyAlignment="1">
      <alignment horizontal="right"/>
    </xf>
    <xf numFmtId="0" fontId="7" fillId="0" borderId="6" xfId="5" applyFont="1" applyFill="1" applyBorder="1" applyAlignment="1">
      <alignment horizontal="right"/>
    </xf>
    <xf numFmtId="0" fontId="7" fillId="0" borderId="10" xfId="5" applyFont="1" applyFill="1" applyBorder="1"/>
    <xf numFmtId="0" fontId="7" fillId="0" borderId="29" xfId="5" applyFont="1" applyFill="1" applyBorder="1"/>
    <xf numFmtId="0" fontId="27" fillId="0" borderId="30" xfId="6" applyFont="1" applyFill="1" applyBorder="1" applyAlignment="1">
      <alignment horizontal="left"/>
    </xf>
    <xf numFmtId="165" fontId="8" fillId="0" borderId="31" xfId="7" applyNumberFormat="1" applyFont="1" applyFill="1" applyBorder="1"/>
    <xf numFmtId="168" fontId="8" fillId="0" borderId="32" xfId="5" applyNumberFormat="1" applyFont="1" applyFill="1" applyBorder="1"/>
    <xf numFmtId="0" fontId="5" fillId="0" borderId="33" xfId="0" applyFont="1" applyFill="1" applyBorder="1" applyAlignment="1">
      <alignment horizontal="center" wrapText="1"/>
    </xf>
    <xf numFmtId="0" fontId="5" fillId="0" borderId="34" xfId="0" applyFont="1" applyFill="1" applyBorder="1" applyAlignment="1">
      <alignment horizontal="center" wrapText="1"/>
    </xf>
    <xf numFmtId="0" fontId="5" fillId="0" borderId="27" xfId="0" applyFont="1" applyFill="1" applyBorder="1" applyAlignment="1">
      <alignment horizontal="center" wrapText="1"/>
    </xf>
    <xf numFmtId="0" fontId="5" fillId="0" borderId="35" xfId="0" applyFont="1" applyFill="1" applyBorder="1" applyAlignment="1">
      <alignment horizontal="center" wrapText="1"/>
    </xf>
    <xf numFmtId="1" fontId="5" fillId="0" borderId="16" xfId="0" applyNumberFormat="1" applyFont="1" applyFill="1" applyBorder="1" applyAlignment="1">
      <alignment horizontal="left"/>
    </xf>
    <xf numFmtId="1" fontId="5" fillId="0" borderId="9" xfId="0" applyNumberFormat="1" applyFont="1" applyFill="1" applyBorder="1" applyAlignment="1">
      <alignment horizontal="left"/>
    </xf>
    <xf numFmtId="1" fontId="5" fillId="4" borderId="16" xfId="0" applyNumberFormat="1" applyFont="1" applyFill="1" applyBorder="1" applyAlignment="1">
      <alignment horizontal="left"/>
    </xf>
    <xf numFmtId="1" fontId="5" fillId="4" borderId="9" xfId="0" applyNumberFormat="1" applyFont="1" applyFill="1" applyBorder="1" applyAlignment="1">
      <alignment horizontal="left"/>
    </xf>
    <xf numFmtId="164" fontId="2" fillId="4" borderId="10" xfId="2" applyNumberFormat="1" applyFont="1" applyFill="1" applyBorder="1" applyAlignment="1">
      <alignment horizontal="left"/>
    </xf>
    <xf numFmtId="10" fontId="2" fillId="4" borderId="10" xfId="4" applyNumberFormat="1" applyFont="1" applyFill="1" applyBorder="1" applyAlignment="1">
      <alignment horizontal="center"/>
    </xf>
    <xf numFmtId="164" fontId="2" fillId="4" borderId="29" xfId="2" applyNumberFormat="1" applyFont="1" applyFill="1" applyBorder="1" applyAlignment="1">
      <alignment horizontal="left"/>
    </xf>
    <xf numFmtId="0" fontId="5" fillId="0" borderId="9" xfId="0" applyNumberFormat="1" applyFont="1" applyFill="1" applyBorder="1" applyAlignment="1">
      <alignment horizontal="left"/>
    </xf>
    <xf numFmtId="1" fontId="30" fillId="5" borderId="22" xfId="0" applyNumberFormat="1" applyFont="1" applyFill="1" applyBorder="1" applyAlignment="1">
      <alignment horizontal="left"/>
    </xf>
    <xf numFmtId="1" fontId="30" fillId="5" borderId="36" xfId="0" applyNumberFormat="1" applyFont="1" applyFill="1" applyBorder="1" applyAlignment="1">
      <alignment horizontal="left"/>
    </xf>
    <xf numFmtId="164" fontId="31" fillId="5" borderId="37" xfId="2" applyNumberFormat="1" applyFont="1" applyFill="1" applyBorder="1" applyAlignment="1">
      <alignment horizontal="left"/>
    </xf>
    <xf numFmtId="10" fontId="31" fillId="5" borderId="37" xfId="4" applyNumberFormat="1" applyFont="1" applyFill="1" applyBorder="1" applyAlignment="1">
      <alignment horizontal="center"/>
    </xf>
    <xf numFmtId="168" fontId="31" fillId="5" borderId="37" xfId="3" applyNumberFormat="1" applyFont="1" applyFill="1" applyBorder="1" applyAlignment="1">
      <alignment horizontal="right"/>
    </xf>
    <xf numFmtId="164" fontId="31" fillId="5" borderId="37" xfId="2" applyNumberFormat="1" applyFont="1" applyFill="1" applyBorder="1" applyAlignment="1">
      <alignment horizontal="right"/>
    </xf>
    <xf numFmtId="168" fontId="31" fillId="5" borderId="38" xfId="3" applyNumberFormat="1" applyFont="1" applyFill="1" applyBorder="1" applyAlignment="1">
      <alignment horizontal="right"/>
    </xf>
    <xf numFmtId="44" fontId="1" fillId="0" borderId="0" xfId="0" applyNumberFormat="1" applyFont="1" applyFill="1" applyBorder="1"/>
    <xf numFmtId="0" fontId="6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164" fontId="8" fillId="0" borderId="4" xfId="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64" fontId="7" fillId="0" borderId="4" xfId="2" applyNumberFormat="1" applyFont="1" applyFill="1" applyBorder="1" applyAlignment="1">
      <alignment vertical="center"/>
    </xf>
    <xf numFmtId="164" fontId="7" fillId="0" borderId="3" xfId="2" applyNumberFormat="1" applyFont="1" applyFill="1" applyBorder="1" applyAlignment="1">
      <alignment horizontal="left" vertical="center"/>
    </xf>
    <xf numFmtId="164" fontId="7" fillId="0" borderId="10" xfId="2" applyNumberFormat="1" applyFont="1" applyFill="1" applyBorder="1" applyAlignment="1">
      <alignment vertical="center"/>
    </xf>
    <xf numFmtId="164" fontId="7" fillId="0" borderId="9" xfId="2" applyNumberFormat="1" applyFont="1" applyFill="1" applyBorder="1" applyAlignment="1">
      <alignment horizontal="left" vertical="center"/>
    </xf>
    <xf numFmtId="164" fontId="7" fillId="0" borderId="7" xfId="2" applyNumberFormat="1" applyFont="1" applyFill="1" applyBorder="1" applyAlignment="1">
      <alignment vertical="center"/>
    </xf>
    <xf numFmtId="164" fontId="7" fillId="0" borderId="6" xfId="2" applyNumberFormat="1" applyFont="1" applyFill="1" applyBorder="1" applyAlignment="1">
      <alignment horizontal="left" vertical="center"/>
    </xf>
    <xf numFmtId="164" fontId="8" fillId="0" borderId="1" xfId="2" applyNumberFormat="1" applyFont="1" applyFill="1" applyBorder="1" applyAlignment="1">
      <alignment vertical="center"/>
    </xf>
    <xf numFmtId="0" fontId="7" fillId="3" borderId="0" xfId="0" applyFont="1" applyFill="1" applyBorder="1"/>
    <xf numFmtId="0" fontId="7" fillId="0" borderId="14" xfId="0" applyFont="1" applyFill="1" applyBorder="1"/>
    <xf numFmtId="0" fontId="8" fillId="0" borderId="1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  <xf numFmtId="0" fontId="7" fillId="0" borderId="8" xfId="0" applyFont="1" applyFill="1" applyBorder="1"/>
    <xf numFmtId="164" fontId="7" fillId="0" borderId="2" xfId="2" applyNumberFormat="1" applyFont="1" applyFill="1" applyBorder="1" applyAlignment="1">
      <alignment horizontal="left" vertical="center"/>
    </xf>
    <xf numFmtId="164" fontId="7" fillId="0" borderId="12" xfId="2" applyNumberFormat="1" applyFont="1" applyFill="1" applyBorder="1" applyAlignment="1">
      <alignment horizontal="left" vertical="center"/>
    </xf>
    <xf numFmtId="164" fontId="7" fillId="0" borderId="4" xfId="0" applyNumberFormat="1" applyFont="1" applyFill="1" applyBorder="1"/>
    <xf numFmtId="164" fontId="7" fillId="0" borderId="10" xfId="0" applyNumberFormat="1" applyFont="1" applyFill="1" applyBorder="1"/>
    <xf numFmtId="164" fontId="7" fillId="0" borderId="5" xfId="2" applyNumberFormat="1" applyFont="1" applyFill="1" applyBorder="1" applyAlignment="1">
      <alignment horizontal="left" vertical="center"/>
    </xf>
    <xf numFmtId="0" fontId="8" fillId="0" borderId="14" xfId="0" applyFont="1" applyFill="1" applyBorder="1"/>
    <xf numFmtId="164" fontId="8" fillId="0" borderId="13" xfId="2" applyNumberFormat="1" applyFont="1" applyFill="1" applyBorder="1" applyAlignment="1">
      <alignment horizontal="left" vertical="center"/>
    </xf>
    <xf numFmtId="164" fontId="8" fillId="0" borderId="1" xfId="0" applyNumberFormat="1" applyFont="1" applyFill="1" applyBorder="1"/>
    <xf numFmtId="0" fontId="7" fillId="0" borderId="1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165" fontId="7" fillId="0" borderId="0" xfId="2" applyNumberFormat="1" applyFont="1" applyFill="1" applyBorder="1" applyAlignment="1">
      <alignment horizontal="left" vertical="center"/>
    </xf>
    <xf numFmtId="165" fontId="7" fillId="0" borderId="0" xfId="2" applyNumberFormat="1" applyFont="1" applyFill="1" applyBorder="1"/>
    <xf numFmtId="9" fontId="7" fillId="0" borderId="9" xfId="4" applyFont="1" applyFill="1" applyBorder="1" applyAlignment="1">
      <alignment vertical="center"/>
    </xf>
    <xf numFmtId="165" fontId="7" fillId="0" borderId="13" xfId="2" applyNumberFormat="1" applyFont="1" applyFill="1" applyBorder="1" applyAlignment="1">
      <alignment horizontal="left" vertical="center"/>
    </xf>
    <xf numFmtId="165" fontId="7" fillId="0" borderId="13" xfId="2" applyNumberFormat="1" applyFont="1" applyFill="1" applyBorder="1"/>
    <xf numFmtId="9" fontId="7" fillId="0" borderId="6" xfId="4" applyFont="1" applyFill="1" applyBorder="1" applyAlignment="1">
      <alignment vertical="center"/>
    </xf>
    <xf numFmtId="0" fontId="8" fillId="0" borderId="5" xfId="0" applyFont="1" applyFill="1" applyBorder="1"/>
    <xf numFmtId="165" fontId="8" fillId="0" borderId="13" xfId="2" applyNumberFormat="1" applyFont="1" applyFill="1" applyBorder="1" applyAlignment="1">
      <alignment horizontal="left" vertical="center"/>
    </xf>
    <xf numFmtId="9" fontId="8" fillId="0" borderId="6" xfId="4" applyFont="1" applyFill="1" applyBorder="1" applyAlignment="1">
      <alignment vertical="center"/>
    </xf>
    <xf numFmtId="164" fontId="7" fillId="0" borderId="0" xfId="2" applyNumberFormat="1" applyFont="1" applyFill="1" applyBorder="1"/>
    <xf numFmtId="9" fontId="7" fillId="0" borderId="0" xfId="4" applyFont="1" applyFill="1" applyBorder="1"/>
    <xf numFmtId="164" fontId="7" fillId="0" borderId="15" xfId="2" applyNumberFormat="1" applyFont="1" applyFill="1" applyBorder="1" applyAlignment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11" xfId="2" applyNumberFormat="1" applyFont="1" applyFill="1" applyBorder="1" applyAlignment="1">
      <alignment horizontal="center" vertical="center"/>
    </xf>
    <xf numFmtId="9" fontId="7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/>
    <xf numFmtId="0" fontId="1" fillId="0" borderId="12" xfId="0" applyFont="1" applyFill="1" applyBorder="1"/>
    <xf numFmtId="0" fontId="17" fillId="0" borderId="0" xfId="0" applyFont="1" applyFill="1" applyBorder="1"/>
    <xf numFmtId="0" fontId="18" fillId="0" borderId="0" xfId="0" applyFont="1" applyFill="1" applyBorder="1"/>
    <xf numFmtId="0" fontId="1" fillId="0" borderId="2" xfId="0" applyFont="1" applyFill="1" applyBorder="1" applyAlignment="1">
      <alignment wrapText="1"/>
    </xf>
    <xf numFmtId="0" fontId="1" fillId="0" borderId="14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wrapText="1"/>
    </xf>
    <xf numFmtId="0" fontId="1" fillId="0" borderId="15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1" fillId="0" borderId="1" xfId="0" applyFont="1" applyFill="1" applyBorder="1"/>
    <xf numFmtId="173" fontId="1" fillId="0" borderId="8" xfId="3" applyNumberFormat="1" applyFont="1" applyFill="1" applyBorder="1"/>
    <xf numFmtId="173" fontId="1" fillId="0" borderId="4" xfId="3" applyNumberFormat="1" applyFont="1" applyFill="1" applyBorder="1"/>
    <xf numFmtId="173" fontId="1" fillId="0" borderId="9" xfId="3" applyNumberFormat="1" applyFont="1" applyFill="1" applyBorder="1"/>
    <xf numFmtId="173" fontId="1" fillId="0" borderId="0" xfId="3" applyNumberFormat="1" applyFont="1" applyFill="1" applyBorder="1"/>
    <xf numFmtId="173" fontId="1" fillId="0" borderId="2" xfId="3" applyNumberFormat="1" applyFont="1" applyFill="1" applyBorder="1"/>
    <xf numFmtId="173" fontId="1" fillId="0" borderId="3" xfId="3" applyNumberFormat="1" applyFont="1" applyFill="1" applyBorder="1"/>
    <xf numFmtId="0" fontId="1" fillId="0" borderId="8" xfId="0" applyFont="1" applyFill="1" applyBorder="1"/>
    <xf numFmtId="165" fontId="1" fillId="0" borderId="8" xfId="2" applyNumberFormat="1" applyFont="1" applyFill="1" applyBorder="1"/>
    <xf numFmtId="173" fontId="1" fillId="0" borderId="10" xfId="3" applyNumberFormat="1" applyFont="1" applyFill="1" applyBorder="1"/>
    <xf numFmtId="165" fontId="1" fillId="0" borderId="9" xfId="2" applyNumberFormat="1" applyFont="1" applyFill="1" applyBorder="1"/>
    <xf numFmtId="0" fontId="1" fillId="0" borderId="5" xfId="0" applyFont="1" applyFill="1" applyBorder="1"/>
    <xf numFmtId="0" fontId="5" fillId="0" borderId="8" xfId="0" applyFont="1" applyFill="1" applyBorder="1"/>
    <xf numFmtId="165" fontId="5" fillId="0" borderId="2" xfId="2" applyNumberFormat="1" applyFont="1" applyFill="1" applyBorder="1"/>
    <xf numFmtId="165" fontId="5" fillId="0" borderId="4" xfId="2" applyNumberFormat="1" applyFont="1" applyFill="1" applyBorder="1"/>
    <xf numFmtId="165" fontId="5" fillId="0" borderId="3" xfId="2" applyNumberFormat="1" applyFont="1" applyFill="1" applyBorder="1"/>
    <xf numFmtId="165" fontId="5" fillId="0" borderId="12" xfId="2" applyNumberFormat="1" applyFont="1" applyFill="1" applyBorder="1"/>
    <xf numFmtId="165" fontId="1" fillId="0" borderId="5" xfId="2" applyNumberFormat="1" applyFont="1" applyFill="1" applyBorder="1"/>
    <xf numFmtId="165" fontId="1" fillId="0" borderId="7" xfId="2" applyNumberFormat="1" applyFont="1" applyFill="1" applyBorder="1"/>
    <xf numFmtId="165" fontId="1" fillId="0" borderId="6" xfId="2" applyNumberFormat="1" applyFont="1" applyFill="1" applyBorder="1"/>
    <xf numFmtId="165" fontId="1" fillId="0" borderId="13" xfId="2" applyNumberFormat="1" applyFont="1" applyFill="1" applyBorder="1"/>
    <xf numFmtId="173" fontId="5" fillId="0" borderId="14" xfId="3" applyNumberFormat="1" applyFont="1" applyFill="1" applyBorder="1"/>
    <xf numFmtId="173" fontId="5" fillId="0" borderId="1" xfId="3" applyNumberFormat="1" applyFont="1" applyFill="1" applyBorder="1"/>
    <xf numFmtId="173" fontId="5" fillId="0" borderId="11" xfId="3" applyNumberFormat="1" applyFont="1" applyFill="1" applyBorder="1"/>
    <xf numFmtId="173" fontId="5" fillId="0" borderId="13" xfId="3" applyNumberFormat="1" applyFont="1" applyFill="1" applyBorder="1"/>
    <xf numFmtId="173" fontId="5" fillId="0" borderId="5" xfId="3" applyNumberFormat="1" applyFont="1" applyFill="1" applyBorder="1"/>
    <xf numFmtId="173" fontId="5" fillId="0" borderId="6" xfId="3" applyNumberFormat="1" applyFont="1" applyFill="1" applyBorder="1"/>
    <xf numFmtId="173" fontId="1" fillId="0" borderId="0" xfId="0" applyNumberFormat="1" applyFont="1" applyFill="1" applyBorder="1"/>
    <xf numFmtId="164" fontId="5" fillId="0" borderId="0" xfId="2" applyNumberFormat="1" applyFont="1" applyFill="1" applyBorder="1"/>
    <xf numFmtId="165" fontId="5" fillId="0" borderId="0" xfId="2" applyNumberFormat="1" applyFont="1" applyFill="1" applyBorder="1"/>
    <xf numFmtId="174" fontId="1" fillId="0" borderId="0" xfId="0" applyNumberFormat="1" applyFont="1" applyFill="1" applyBorder="1"/>
    <xf numFmtId="0" fontId="2" fillId="0" borderId="0" xfId="0" applyFont="1" applyFill="1" applyBorder="1" applyAlignment="1">
      <alignment wrapText="1"/>
    </xf>
    <xf numFmtId="0" fontId="19" fillId="0" borderId="0" xfId="0" applyFont="1" applyFill="1" applyBorder="1" applyAlignment="1">
      <alignment horizontal="center" wrapText="1" readingOrder="1"/>
    </xf>
    <xf numFmtId="0" fontId="19" fillId="0" borderId="0" xfId="0" applyFont="1" applyFill="1" applyBorder="1" applyAlignment="1">
      <alignment horizontal="left" wrapText="1" readingOrder="1"/>
    </xf>
    <xf numFmtId="43" fontId="5" fillId="0" borderId="0" xfId="2" applyFont="1" applyFill="1" applyBorder="1"/>
    <xf numFmtId="173" fontId="2" fillId="6" borderId="0" xfId="3" applyNumberFormat="1" applyFont="1" applyFill="1" applyBorder="1" applyAlignment="1">
      <alignment horizontal="right" vertical="center" wrapText="1" readingOrder="1"/>
    </xf>
    <xf numFmtId="165" fontId="2" fillId="6" borderId="0" xfId="2" applyNumberFormat="1" applyFont="1" applyFill="1" applyBorder="1" applyAlignment="1">
      <alignment horizontal="right" vertical="center" wrapText="1" readingOrder="1"/>
    </xf>
    <xf numFmtId="175" fontId="1" fillId="0" borderId="0" xfId="0" applyNumberFormat="1" applyFont="1" applyFill="1" applyBorder="1"/>
    <xf numFmtId="175" fontId="1" fillId="7" borderId="0" xfId="0" applyNumberFormat="1" applyFont="1" applyFill="1" applyBorder="1"/>
    <xf numFmtId="173" fontId="5" fillId="0" borderId="0" xfId="3" applyNumberFormat="1" applyFont="1" applyFill="1" applyBorder="1"/>
    <xf numFmtId="173" fontId="2" fillId="8" borderId="0" xfId="3" applyNumberFormat="1" applyFont="1" applyFill="1" applyBorder="1" applyAlignment="1">
      <alignment horizontal="right" vertical="center" wrapText="1" readingOrder="1"/>
    </xf>
    <xf numFmtId="165" fontId="2" fillId="8" borderId="0" xfId="2" applyNumberFormat="1" applyFont="1" applyFill="1" applyBorder="1" applyAlignment="1">
      <alignment horizontal="right" vertical="center" wrapText="1" readingOrder="1"/>
    </xf>
    <xf numFmtId="165" fontId="2" fillId="3" borderId="0" xfId="2" applyNumberFormat="1" applyFont="1" applyFill="1" applyBorder="1" applyAlignment="1">
      <alignment horizontal="right" vertical="center" wrapText="1" readingOrder="1"/>
    </xf>
    <xf numFmtId="43" fontId="1" fillId="0" borderId="0" xfId="0" applyNumberFormat="1" applyFont="1" applyFill="1" applyBorder="1"/>
    <xf numFmtId="0" fontId="21" fillId="0" borderId="0" xfId="0" applyFont="1" applyFill="1" applyBorder="1"/>
    <xf numFmtId="0" fontId="30" fillId="5" borderId="0" xfId="0" applyFont="1" applyFill="1" applyBorder="1"/>
    <xf numFmtId="173" fontId="2" fillId="0" borderId="0" xfId="3" applyNumberFormat="1" applyFont="1" applyFill="1" applyBorder="1"/>
    <xf numFmtId="0" fontId="32" fillId="5" borderId="0" xfId="2" applyNumberFormat="1" applyFont="1" applyFill="1" applyBorder="1" applyAlignment="1">
      <alignment horizontal="left" vertical="center"/>
    </xf>
    <xf numFmtId="43" fontId="8" fillId="0" borderId="13" xfId="2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64" fontId="13" fillId="0" borderId="14" xfId="2" applyNumberFormat="1" applyFont="1" applyFill="1" applyBorder="1" applyAlignment="1">
      <alignment horizontal="center" vertical="center"/>
    </xf>
    <xf numFmtId="164" fontId="13" fillId="0" borderId="15" xfId="2" applyNumberFormat="1" applyFont="1" applyFill="1" applyBorder="1" applyAlignment="1">
      <alignment horizontal="center" vertical="center"/>
    </xf>
    <xf numFmtId="164" fontId="13" fillId="0" borderId="11" xfId="2" applyNumberFormat="1" applyFont="1" applyFill="1" applyBorder="1" applyAlignment="1">
      <alignment horizontal="center" vertical="center"/>
    </xf>
    <xf numFmtId="0" fontId="7" fillId="0" borderId="18" xfId="5" applyFont="1" applyFill="1" applyBorder="1" applyAlignment="1">
      <alignment horizontal="center"/>
    </xf>
    <xf numFmtId="0" fontId="7" fillId="0" borderId="19" xfId="5" applyFont="1" applyFill="1" applyBorder="1" applyAlignment="1">
      <alignment horizontal="center"/>
    </xf>
    <xf numFmtId="0" fontId="7" fillId="0" borderId="8" xfId="5" applyFont="1" applyFill="1" applyBorder="1" applyAlignment="1">
      <alignment horizontal="center"/>
    </xf>
    <xf numFmtId="0" fontId="7" fillId="0" borderId="0" xfId="5" applyFont="1" applyFill="1" applyBorder="1" applyAlignment="1">
      <alignment horizontal="center"/>
    </xf>
    <xf numFmtId="0" fontId="7" fillId="0" borderId="23" xfId="5" applyFont="1" applyFill="1" applyBorder="1" applyAlignment="1">
      <alignment horizontal="center"/>
    </xf>
    <xf numFmtId="0" fontId="7" fillId="0" borderId="24" xfId="5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</cellXfs>
  <cellStyles count="8">
    <cellStyle name="Comma 2" xfId="2"/>
    <cellStyle name="Comma_Capacity Charge CY2005" xfId="7"/>
    <cellStyle name="Currency 2" xfId="3"/>
    <cellStyle name="Normal" xfId="0" builtinId="0"/>
    <cellStyle name="Normal 2" xfId="1"/>
    <cellStyle name="Normal_Capacity Charge CY2005" xfId="5"/>
    <cellStyle name="Normal_Sheet1" xfId="6"/>
    <cellStyle name="Percent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customXml" Target="../customXml/item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2264445140468182"/>
          <c:y val="0.22053432583666521"/>
          <c:w val="0.72842276947379569"/>
          <c:h val="0.57547760959209815"/>
        </c:manualLayout>
      </c:layout>
      <c:barChart>
        <c:barDir val="col"/>
        <c:grouping val="clustered"/>
        <c:ser>
          <c:idx val="2"/>
          <c:order val="2"/>
          <c:tx>
            <c:strRef>
              <c:f>[2]Reserves!$B$7</c:f>
              <c:strCache>
                <c:ptCount val="1"/>
                <c:pt idx="0">
                  <c:v>Total Reserves (w/WSF)</c:v>
                </c:pt>
              </c:strCache>
            </c:strRef>
          </c:tx>
          <c:spPr>
            <a:solidFill>
              <a:srgbClr val="0066FF"/>
            </a:solidFill>
          </c:spPr>
          <c:dLbls>
            <c:txPr>
              <a:bodyPr rot="-5400000" vert="horz"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en-US"/>
              </a:p>
            </c:txPr>
            <c:dLblPos val="inEnd"/>
            <c:showVal val="1"/>
          </c:dLbls>
          <c:val>
            <c:numRef>
              <c:f>[2]Reserves!$C$7:$F$7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/>
        <c:gapWidth val="84"/>
        <c:axId val="69879680"/>
        <c:axId val="69890048"/>
      </c:barChart>
      <c:lineChart>
        <c:grouping val="standard"/>
        <c:ser>
          <c:idx val="1"/>
          <c:order val="0"/>
          <c:tx>
            <c:strRef>
              <c:f>[2]Reserves!$B$6</c:f>
              <c:strCache>
                <c:ptCount val="1"/>
                <c:pt idx="0">
                  <c:v>Maximum Reserve Level</c:v>
                </c:pt>
              </c:strCache>
            </c:strRef>
          </c:tx>
          <c:spPr>
            <a:ln w="31750">
              <a:solidFill>
                <a:srgbClr val="00CC99"/>
              </a:solidFill>
            </a:ln>
          </c:spPr>
          <c:marker>
            <c:symbol val="none"/>
          </c:marker>
          <c:cat>
            <c:numRef>
              <c:f>[2]Reserves!$C$3:$L$3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[2]Reserves!$C$6:$F$6</c:f>
              <c:numCache>
                <c:formatCode>General</c:formatCode>
                <c:ptCount val="4"/>
                <c:pt idx="0">
                  <c:v>534.70000000000005</c:v>
                </c:pt>
                <c:pt idx="1">
                  <c:v>541.79999999999995</c:v>
                </c:pt>
                <c:pt idx="2">
                  <c:v>483.1</c:v>
                </c:pt>
                <c:pt idx="3">
                  <c:v>458.3</c:v>
                </c:pt>
              </c:numCache>
            </c:numRef>
          </c:val>
        </c:ser>
        <c:ser>
          <c:idx val="0"/>
          <c:order val="1"/>
          <c:tx>
            <c:strRef>
              <c:f>[2]Reserves!$B$5</c:f>
              <c:strCache>
                <c:ptCount val="1"/>
                <c:pt idx="0">
                  <c:v>Minimum Reserve Level</c:v>
                </c:pt>
              </c:strCache>
            </c:strRef>
          </c:tx>
          <c:spPr>
            <a:ln w="31750">
              <a:solidFill>
                <a:srgbClr val="FF0000"/>
              </a:solidFill>
            </a:ln>
          </c:spPr>
          <c:marker>
            <c:symbol val="none"/>
          </c:marker>
          <c:cat>
            <c:numRef>
              <c:f>[2]Reserves!$C$3:$L$3</c:f>
              <c:numCache>
                <c:formatCode>General</c:formatCode>
                <c:ptCount val="10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</c:numCache>
            </c:numRef>
          </c:cat>
          <c:val>
            <c:numRef>
              <c:f>[2]Reserves!$C$5:$F$5</c:f>
              <c:numCache>
                <c:formatCode>General</c:formatCode>
                <c:ptCount val="4"/>
                <c:pt idx="0">
                  <c:v>216.4</c:v>
                </c:pt>
                <c:pt idx="1">
                  <c:v>218.1</c:v>
                </c:pt>
                <c:pt idx="2">
                  <c:v>190.9</c:v>
                </c:pt>
                <c:pt idx="3">
                  <c:v>190.43</c:v>
                </c:pt>
              </c:numCache>
            </c:numRef>
          </c:val>
        </c:ser>
        <c:dLbls/>
        <c:marker val="1"/>
        <c:axId val="69879680"/>
        <c:axId val="69890048"/>
      </c:lineChart>
      <c:catAx>
        <c:axId val="698796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4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Fiscal Year Ending</a:t>
                </a:r>
              </a:p>
            </c:rich>
          </c:tx>
        </c:title>
        <c:numFmt formatCode="General" sourceLinked="1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69890048"/>
        <c:crosses val="autoZero"/>
        <c:auto val="1"/>
        <c:lblAlgn val="ctr"/>
        <c:lblOffset val="0"/>
      </c:catAx>
      <c:valAx>
        <c:axId val="69890048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 sz="14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Million Dollars</a:t>
                </a:r>
              </a:p>
            </c:rich>
          </c:tx>
        </c:title>
        <c:numFmt formatCode="\$#,##0" sourceLinked="0"/>
        <c:tickLblPos val="nextTo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698796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27879113467389921"/>
          <c:y val="4.3286474007503905E-4"/>
          <c:w val="0.54860113352365636"/>
          <c:h val="0.21958575531461708"/>
        </c:manualLayout>
      </c:layout>
      <c:txPr>
        <a:bodyPr/>
        <a:lstStyle/>
        <a:p>
          <a:pPr>
            <a:defRPr sz="120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</c:chart>
  <c:spPr>
    <a:ln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666" l="0.70000000000000062" r="0.70000000000000062" t="0.75000000000000666" header="0.30000000000000032" footer="0.30000000000000032"/>
    <c:pageSetup orientation="portrait"/>
  </c:printSettings>
</c:chartSpace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152401</xdr:colOff>
      <xdr:row>0</xdr:row>
      <xdr:rowOff>0</xdr:rowOff>
    </xdr:from>
    <xdr:ext cx="5649685" cy="4053161"/>
    <xdr:sp macro="" textlink="">
      <xdr:nvSpPr>
        <xdr:cNvPr id="2" name="TextBox 1"/>
        <xdr:cNvSpPr txBox="1"/>
      </xdr:nvSpPr>
      <xdr:spPr>
        <a:xfrm>
          <a:off x="333376" y="1694089"/>
          <a:ext cx="5649685" cy="4053161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NEED TO UPDATE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680358</xdr:colOff>
      <xdr:row>0</xdr:row>
      <xdr:rowOff>0</xdr:rowOff>
    </xdr:from>
    <xdr:ext cx="7228113" cy="4053161"/>
    <xdr:sp macro="" textlink="">
      <xdr:nvSpPr>
        <xdr:cNvPr id="2" name="TextBox 1"/>
        <xdr:cNvSpPr txBox="1"/>
      </xdr:nvSpPr>
      <xdr:spPr>
        <a:xfrm>
          <a:off x="2375808" y="1760310"/>
          <a:ext cx="7228113" cy="4053161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NEED TO UPDATE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108857</xdr:colOff>
      <xdr:row>0</xdr:row>
      <xdr:rowOff>0</xdr:rowOff>
    </xdr:from>
    <xdr:ext cx="3167743" cy="4741939"/>
    <xdr:sp macro="" textlink="">
      <xdr:nvSpPr>
        <xdr:cNvPr id="2" name="TextBox 1"/>
        <xdr:cNvSpPr txBox="1"/>
      </xdr:nvSpPr>
      <xdr:spPr>
        <a:xfrm>
          <a:off x="2404382" y="1171575"/>
          <a:ext cx="3167743" cy="4741939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NEED TO UPDATE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140494</xdr:colOff>
      <xdr:row>42</xdr:row>
      <xdr:rowOff>59531</xdr:rowOff>
    </xdr:from>
    <xdr:ext cx="5818909" cy="5514108"/>
    <xdr:sp macro="" textlink="">
      <xdr:nvSpPr>
        <xdr:cNvPr id="2" name="TextBox 1"/>
        <xdr:cNvSpPr txBox="1"/>
      </xdr:nvSpPr>
      <xdr:spPr>
        <a:xfrm>
          <a:off x="7474744" y="8405812"/>
          <a:ext cx="5818909" cy="5514108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NOT</a:t>
          </a:r>
          <a:r>
            <a:rPr lang="en-US" sz="4400" b="1" baseline="0">
              <a:solidFill>
                <a:srgbClr val="FF0000"/>
              </a:solidFill>
            </a:rPr>
            <a:t> </a:t>
          </a:r>
          <a:r>
            <a:rPr lang="en-US" sz="4400" b="1">
              <a:solidFill>
                <a:srgbClr val="FF0000"/>
              </a:solidFill>
            </a:rPr>
            <a:t>UPDATED</a:t>
          </a:r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594755</xdr:colOff>
      <xdr:row>0</xdr:row>
      <xdr:rowOff>0</xdr:rowOff>
    </xdr:from>
    <xdr:ext cx="7730837" cy="4914294"/>
    <xdr:sp macro="" textlink="">
      <xdr:nvSpPr>
        <xdr:cNvPr id="3" name="TextBox 2"/>
        <xdr:cNvSpPr txBox="1"/>
      </xdr:nvSpPr>
      <xdr:spPr>
        <a:xfrm>
          <a:off x="1204355" y="304800"/>
          <a:ext cx="7730837" cy="4914294"/>
        </a:xfrm>
        <a:prstGeom prst="rect">
          <a:avLst/>
        </a:prstGeom>
        <a:solidFill>
          <a:srgbClr val="FFFF00">
            <a:alpha val="57000"/>
          </a:srgb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endParaRPr lang="en-US" sz="4400" b="1">
            <a:solidFill>
              <a:srgbClr val="FF0000"/>
            </a:solidFill>
          </a:endParaRPr>
        </a:p>
        <a:p>
          <a:pPr algn="ctr"/>
          <a:r>
            <a:rPr lang="en-US" sz="4400" b="1">
              <a:solidFill>
                <a:srgbClr val="FF0000"/>
              </a:solidFill>
            </a:rPr>
            <a:t>NOT UPDATED</a:t>
          </a: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  <a:p>
          <a:endParaRPr lang="en-US" sz="1100" b="1">
            <a:solidFill>
              <a:srgbClr val="FF0000"/>
            </a:solidFill>
          </a:endParaRPr>
        </a:p>
      </xdr:txBody>
    </xdr:sp>
    <xdr:clientData/>
  </xdr:oneCellAnchor>
  <xdr:twoCellAnchor>
    <xdr:from>
      <xdr:col>0</xdr:col>
      <xdr:colOff>0</xdr:colOff>
      <xdr:row>10</xdr:row>
      <xdr:rowOff>0</xdr:rowOff>
    </xdr:from>
    <xdr:to>
      <xdr:col>5</xdr:col>
      <xdr:colOff>15240</xdr:colOff>
      <xdr:row>27</xdr:row>
      <xdr:rowOff>60960</xdr:rowOff>
    </xdr:to>
    <xdr:graphicFrame macro="">
      <xdr:nvGraphicFramePr>
        <xdr:cNvPr id="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tec/MWD/MWD2014_FORSCRUB001/NATIVES/001/FPM%20-%20v763m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etec/MWD/MWD2014_FORSCRUB001/NATIVES/001/MWD2014-0000017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odified Accrual"/>
      <sheetName val="LRFP"/>
      <sheetName val="Chart_Reserves"/>
      <sheetName val="Chart_Reserves _letter"/>
      <sheetName val="Chart_MWD"/>
      <sheetName val="Chart_CIPFin"/>
      <sheetName val="Chart_Rates"/>
      <sheetName val="Chart_Other"/>
      <sheetName val="Update Procedures"/>
      <sheetName val="Overview"/>
      <sheetName val="CIP Funding Overview"/>
      <sheetName val="Funds Overview"/>
      <sheetName val="Control"/>
      <sheetName val="CHECKS"/>
      <sheetName val="Reserves_Cash"/>
      <sheetName val="Reserves_ModA"/>
      <sheetName val="CurrentYear"/>
      <sheetName val="Solved Rates"/>
      <sheetName val="Rates"/>
      <sheetName val="SetRates"/>
      <sheetName val="Rate Elements"/>
      <sheetName val="Table_Proof of Rev"/>
      <sheetName val="Table_Proof of Rev- NOT USED"/>
      <sheetName val="LRP Rate"/>
      <sheetName val="Avg Rates"/>
      <sheetName val="Low Rates"/>
      <sheetName val="High Rates"/>
      <sheetName val="Interest Check"/>
      <sheetName val="Funds_Cash"/>
      <sheetName val="Funds_ModA"/>
      <sheetName val="Table_Funds_Yr1_ModA"/>
      <sheetName val="Table_Funds_Yr2_ModA"/>
      <sheetName val="Table_Funds_Yr1_Cash"/>
      <sheetName val="Table_Funds_Yr2_Cash"/>
      <sheetName val="Table_Sources&amp;Uses_ModA"/>
      <sheetName val="Table_Sources&amp;Uses_cash"/>
      <sheetName val="Table_Debt Service"/>
      <sheetName val="Programs"/>
      <sheetName val="MinMaxReserve"/>
      <sheetName val="Table_MinMax"/>
      <sheetName val="MinMaxBalance"/>
      <sheetName val="Prefunding"/>
      <sheetName val="RevenueReq_Forecast"/>
      <sheetName val="RevenueReq_Final"/>
      <sheetName val="Revenue_Forecast"/>
      <sheetName val="Revenue_Final"/>
      <sheetName val="Fixed Charges_Month"/>
      <sheetName val="Revenue_Month"/>
      <sheetName val="CIP_Funding"/>
      <sheetName val="NewFixedDebt"/>
      <sheetName val="NewVarDebt"/>
      <sheetName val="CIPFin"/>
      <sheetName val="DebtSummary"/>
      <sheetName val="Equity2"/>
      <sheetName val="BGT_Table_Funds_Yr1"/>
      <sheetName val="BGT_Table_Funds_Yr2"/>
      <sheetName val="BGT_Table_Sources&amp;Uses"/>
      <sheetName val="BGT_Table_CIP"/>
      <sheetName val="BGT_Cost&amp;Rev"/>
      <sheetName val="BGT_Table_Rates"/>
      <sheetName val="BGT_Other"/>
      <sheetName val="Table_OS"/>
      <sheetName val="Table_Coverages"/>
      <sheetName val="Table_Rev_Req"/>
      <sheetName val="Small Hydro Power"/>
      <sheetName val="Treament"/>
      <sheetName val="Lib_Sales"/>
      <sheetName val="Lib_Debt"/>
      <sheetName val="Lib_Misc_Rev"/>
      <sheetName val="Lib_Misc Debt"/>
      <sheetName val="PTax"/>
      <sheetName val="Lib_R&amp;R"/>
      <sheetName val="Lib_CIP"/>
      <sheetName val="Lib_CVWD"/>
      <sheetName val="Lib_BABs"/>
      <sheetName val="Lib_SWP"/>
      <sheetName val="Lib_SWP FY2013 &amp; FY2014 Budget"/>
      <sheetName val="Lib_SWP change"/>
      <sheetName val="Lib_O&amp;M"/>
      <sheetName val="Lib_DepartmentalCosts"/>
      <sheetName val="Lib_NBV"/>
      <sheetName val="Lib_DM"/>
      <sheetName val="Lib_CFS"/>
      <sheetName val="Lib_EngFactors"/>
      <sheetName val="COS_Index"/>
      <sheetName val="COS Engine"/>
      <sheetName val="COS_Projections"/>
      <sheetName val="COS_EngFactors"/>
      <sheetName val="COS_RevReqFunctAlloc"/>
      <sheetName val="COS_Class1"/>
      <sheetName val="COS_Class2"/>
      <sheetName val="COS_Class3"/>
      <sheetName val="COS_Class4"/>
      <sheetName val="COS_Class5"/>
      <sheetName val="COS_Class6"/>
      <sheetName val="COS_Class7"/>
      <sheetName val="COS_Class8"/>
      <sheetName val="COS_Class9"/>
      <sheetName val="COS_Class10"/>
      <sheetName val="COS_Class11"/>
      <sheetName val="COS_Class12"/>
      <sheetName val="COS_Class13"/>
      <sheetName val="COS_Class14"/>
      <sheetName val="COS_Class15"/>
      <sheetName val="COS_Class16"/>
      <sheetName val="COS_Class17"/>
      <sheetName val="COS_Class18"/>
      <sheetName val="COS_Class19"/>
      <sheetName val="COS_Class20"/>
      <sheetName val="COS_Class21"/>
      <sheetName val="COS_Class22"/>
      <sheetName val="COS_Class23"/>
      <sheetName val="COS_Class24"/>
      <sheetName val="COS_ClassSumByLineItem"/>
      <sheetName val="COS_A&amp;GClass%"/>
      <sheetName val="COS_A&amp;GFunct%"/>
      <sheetName val="COS_ClassSumByFunct"/>
      <sheetName val="COS_AllocatedCosts"/>
      <sheetName val="COS_ScheduleB-2"/>
      <sheetName val="COS_ScheduleB-3"/>
      <sheetName val="COS_ScheduleB-5"/>
      <sheetName val="COS_ScheduleB-6"/>
      <sheetName val="COS_ScheduleB-7"/>
      <sheetName val="VCM_FY_Accrual"/>
      <sheetName val="VCM_CY_Accrual"/>
      <sheetName val="VCM_FY_Cash"/>
      <sheetName val="VCM_Programs-CR_FY_Accrual"/>
      <sheetName val="VCM_Programs-NC_FY_Accrual"/>
      <sheetName val="VCM_Programs-IB_FY_Accrual"/>
      <sheetName val="Lookup_Charts_New"/>
      <sheetName val="Lookup_Charts_New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4">
          <cell r="O4">
            <v>2009</v>
          </cell>
          <cell r="P4">
            <v>2010</v>
          </cell>
          <cell r="Q4">
            <v>2011</v>
          </cell>
          <cell r="R4">
            <v>2012</v>
          </cell>
          <cell r="S4">
            <v>2013</v>
          </cell>
          <cell r="T4">
            <v>2014</v>
          </cell>
          <cell r="U4">
            <v>2015</v>
          </cell>
          <cell r="V4">
            <v>2016</v>
          </cell>
          <cell r="W4">
            <v>2017</v>
          </cell>
        </row>
        <row r="9">
          <cell r="T9">
            <v>81.091279870000008</v>
          </cell>
          <cell r="U9">
            <v>90.199644817299941</v>
          </cell>
          <cell r="V9">
            <v>92.22189329531416</v>
          </cell>
        </row>
        <row r="10">
          <cell r="T10">
            <v>17.019290247441873</v>
          </cell>
          <cell r="U10">
            <v>19.294544527837793</v>
          </cell>
          <cell r="V10">
            <v>18.865118560861198</v>
          </cell>
        </row>
        <row r="11">
          <cell r="T11">
            <v>0</v>
          </cell>
          <cell r="U11">
            <v>5.5886244611022774E-8</v>
          </cell>
          <cell r="V11">
            <v>4.0785487128567562E-8</v>
          </cell>
        </row>
        <row r="12">
          <cell r="T12">
            <v>7.5111661212600476</v>
          </cell>
          <cell r="U12">
            <v>16.007996699104613</v>
          </cell>
          <cell r="V12">
            <v>27.187302558238276</v>
          </cell>
        </row>
        <row r="13">
          <cell r="T13">
            <v>0</v>
          </cell>
          <cell r="U13">
            <v>5.1132387310638832</v>
          </cell>
          <cell r="V13">
            <v>6.0754326151714242</v>
          </cell>
        </row>
        <row r="14">
          <cell r="T14">
            <v>6.1195272899999997</v>
          </cell>
          <cell r="U14">
            <v>5.0999999999999996</v>
          </cell>
          <cell r="V14">
            <v>5.202</v>
          </cell>
        </row>
        <row r="20">
          <cell r="T20">
            <v>70.450829000000013</v>
          </cell>
          <cell r="U20">
            <v>167.27540772878831</v>
          </cell>
          <cell r="V20">
            <v>186.96898905698558</v>
          </cell>
        </row>
        <row r="23">
          <cell r="T23">
            <v>426.00695599999995</v>
          </cell>
          <cell r="U23">
            <v>495.70887727815068</v>
          </cell>
          <cell r="V23">
            <v>515.00436214898605</v>
          </cell>
        </row>
        <row r="25">
          <cell r="T25">
            <v>26.409500000000001</v>
          </cell>
          <cell r="U25">
            <v>26.5657</v>
          </cell>
          <cell r="V25">
            <v>27.644213000000001</v>
          </cell>
        </row>
        <row r="29">
          <cell r="V29">
            <v>8.1902796799999997</v>
          </cell>
        </row>
        <row r="30">
          <cell r="T30">
            <v>490.46342326000001</v>
          </cell>
          <cell r="U30">
            <v>422.76306442664236</v>
          </cell>
          <cell r="V30">
            <v>427.19690245634416</v>
          </cell>
        </row>
        <row r="35">
          <cell r="V35">
            <v>1.2638199999999999</v>
          </cell>
        </row>
        <row r="36">
          <cell r="T36">
            <v>369.02729742358315</v>
          </cell>
          <cell r="U36">
            <v>325.84332481145151</v>
          </cell>
          <cell r="V36">
            <v>324.70737019131627</v>
          </cell>
        </row>
        <row r="37">
          <cell r="T37">
            <v>76.533695099999989</v>
          </cell>
          <cell r="U37">
            <v>69.269619860991256</v>
          </cell>
          <cell r="V37">
            <v>64.58710591979299</v>
          </cell>
        </row>
        <row r="38">
          <cell r="T38">
            <v>24.925927968999996</v>
          </cell>
          <cell r="U38">
            <v>29.178395783908638</v>
          </cell>
          <cell r="V38">
            <v>36.503151537912423</v>
          </cell>
        </row>
        <row r="39">
          <cell r="T39">
            <v>20.0002578</v>
          </cell>
          <cell r="U39">
            <v>20</v>
          </cell>
          <cell r="V39">
            <v>20</v>
          </cell>
        </row>
        <row r="40">
          <cell r="T40">
            <v>33.624336699999994</v>
          </cell>
          <cell r="U40">
            <v>42.160117654461438</v>
          </cell>
          <cell r="V40">
            <v>41.654767594064495</v>
          </cell>
        </row>
        <row r="42">
          <cell r="V42">
            <v>17.8</v>
          </cell>
        </row>
        <row r="43">
          <cell r="T43">
            <v>225</v>
          </cell>
          <cell r="U43">
            <v>245.41553990347688</v>
          </cell>
          <cell r="V43">
            <v>221</v>
          </cell>
        </row>
        <row r="95">
          <cell r="V95">
            <v>-0.40000000000000036</v>
          </cell>
        </row>
        <row r="99">
          <cell r="T99">
            <v>10.696132640000174</v>
          </cell>
          <cell r="U99">
            <v>11.200000000000003</v>
          </cell>
          <cell r="V99">
            <v>18.199999999999989</v>
          </cell>
        </row>
        <row r="106">
          <cell r="V106">
            <v>103.96047710394267</v>
          </cell>
        </row>
        <row r="110">
          <cell r="T110">
            <v>1659.5367633638812</v>
          </cell>
          <cell r="U110">
            <v>1525.8235148878903</v>
          </cell>
          <cell r="V110">
            <v>1519.3019127780456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>
        <row r="5">
          <cell r="H5">
            <v>2015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>
        <row r="12">
          <cell r="J12">
            <v>53029091.929549709</v>
          </cell>
          <cell r="K12">
            <v>0</v>
          </cell>
          <cell r="L12">
            <v>53029091.929549709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53029091.929549709</v>
          </cell>
        </row>
        <row r="13">
          <cell r="J13">
            <v>117646087.56234455</v>
          </cell>
          <cell r="K13">
            <v>0</v>
          </cell>
          <cell r="L13">
            <v>117646087.56234455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117646087.56234455</v>
          </cell>
        </row>
        <row r="14">
          <cell r="J14">
            <v>13493213.999212353</v>
          </cell>
          <cell r="K14">
            <v>0</v>
          </cell>
          <cell r="L14">
            <v>13493213.999212353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13493213.999212353</v>
          </cell>
        </row>
        <row r="15">
          <cell r="J15">
            <v>184168393.4911066</v>
          </cell>
          <cell r="K15">
            <v>0</v>
          </cell>
          <cell r="L15">
            <v>184168393.4911066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184168393.4911066</v>
          </cell>
        </row>
        <row r="19">
          <cell r="J19">
            <v>45899633.443127364</v>
          </cell>
          <cell r="K19">
            <v>0</v>
          </cell>
          <cell r="L19">
            <v>16158712.457578927</v>
          </cell>
          <cell r="M19">
            <v>0</v>
          </cell>
          <cell r="N19">
            <v>29740920.985548433</v>
          </cell>
          <cell r="O19">
            <v>0</v>
          </cell>
          <cell r="P19">
            <v>0</v>
          </cell>
          <cell r="Q19">
            <v>45899633.443127364</v>
          </cell>
        </row>
        <row r="20">
          <cell r="J20">
            <v>59541171.40548981</v>
          </cell>
          <cell r="K20">
            <v>3677565.4241575007</v>
          </cell>
          <cell r="L20">
            <v>52409506.664307073</v>
          </cell>
          <cell r="M20">
            <v>3454099.3170252298</v>
          </cell>
          <cell r="N20">
            <v>0</v>
          </cell>
          <cell r="O20">
            <v>0</v>
          </cell>
          <cell r="P20">
            <v>0</v>
          </cell>
          <cell r="Q20">
            <v>59541171.405489802</v>
          </cell>
        </row>
        <row r="22">
          <cell r="J22">
            <v>190735787.38805598</v>
          </cell>
          <cell r="K22">
            <v>0</v>
          </cell>
          <cell r="L22">
            <v>0</v>
          </cell>
          <cell r="M22">
            <v>0</v>
          </cell>
          <cell r="N22">
            <v>190735787.38805598</v>
          </cell>
          <cell r="O22">
            <v>0</v>
          </cell>
          <cell r="P22">
            <v>0</v>
          </cell>
          <cell r="Q22">
            <v>190735787.38805598</v>
          </cell>
        </row>
        <row r="23">
          <cell r="J23">
            <v>195531831.03348815</v>
          </cell>
          <cell r="K23">
            <v>10634730.531260086</v>
          </cell>
          <cell r="L23">
            <v>174908586.02918151</v>
          </cell>
          <cell r="M23">
            <v>9988514.4730465617</v>
          </cell>
          <cell r="N23">
            <v>0</v>
          </cell>
          <cell r="O23">
            <v>0</v>
          </cell>
          <cell r="P23">
            <v>0</v>
          </cell>
          <cell r="Q23">
            <v>195531831.03348815</v>
          </cell>
        </row>
        <row r="24">
          <cell r="J24">
            <v>108106966.89945212</v>
          </cell>
          <cell r="K24">
            <v>22022885.02632748</v>
          </cell>
          <cell r="L24">
            <v>64450333.883340821</v>
          </cell>
          <cell r="M24">
            <v>21633747.989783835</v>
          </cell>
          <cell r="N24">
            <v>0</v>
          </cell>
          <cell r="O24">
            <v>0</v>
          </cell>
          <cell r="P24">
            <v>0</v>
          </cell>
          <cell r="Q24">
            <v>108106966.89945213</v>
          </cell>
        </row>
        <row r="25">
          <cell r="J25">
            <v>599815390.16961336</v>
          </cell>
          <cell r="K25">
            <v>36335180.981745072</v>
          </cell>
          <cell r="L25">
            <v>307927139.03440827</v>
          </cell>
          <cell r="M25">
            <v>35076361.779855631</v>
          </cell>
          <cell r="N25">
            <v>220476708.37360439</v>
          </cell>
          <cell r="O25">
            <v>0</v>
          </cell>
          <cell r="P25">
            <v>0</v>
          </cell>
          <cell r="Q25">
            <v>599815390.16961336</v>
          </cell>
        </row>
        <row r="29">
          <cell r="J29">
            <v>79761177.217045218</v>
          </cell>
          <cell r="K29">
            <v>0</v>
          </cell>
          <cell r="L29">
            <v>10200154.744983889</v>
          </cell>
          <cell r="M29">
            <v>69561022.472061321</v>
          </cell>
          <cell r="N29">
            <v>0</v>
          </cell>
          <cell r="O29">
            <v>0</v>
          </cell>
          <cell r="P29">
            <v>0</v>
          </cell>
          <cell r="Q29">
            <v>79761177.217045218</v>
          </cell>
        </row>
        <row r="30">
          <cell r="J30">
            <v>71550846.054164723</v>
          </cell>
          <cell r="K30">
            <v>0</v>
          </cell>
          <cell r="L30">
            <v>71550846.054164723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71550846.054164723</v>
          </cell>
        </row>
        <row r="31">
          <cell r="J31">
            <v>20552425.613727462</v>
          </cell>
          <cell r="K31">
            <v>6925450.1475237329</v>
          </cell>
          <cell r="L31">
            <v>10630057.096427081</v>
          </cell>
          <cell r="M31">
            <v>2996918.3697766489</v>
          </cell>
          <cell r="N31">
            <v>0</v>
          </cell>
          <cell r="O31">
            <v>0</v>
          </cell>
          <cell r="P31">
            <v>0</v>
          </cell>
          <cell r="Q31">
            <v>20552425.613727462</v>
          </cell>
        </row>
        <row r="32">
          <cell r="J32">
            <v>-1474289.5013025755</v>
          </cell>
          <cell r="K32">
            <v>0</v>
          </cell>
          <cell r="L32">
            <v>0</v>
          </cell>
          <cell r="M32">
            <v>0</v>
          </cell>
          <cell r="N32">
            <v>-1474289.5013025755</v>
          </cell>
          <cell r="O32">
            <v>0</v>
          </cell>
          <cell r="P32">
            <v>0</v>
          </cell>
          <cell r="Q32">
            <v>-1474289.5013025755</v>
          </cell>
        </row>
        <row r="33">
          <cell r="J33">
            <v>170390159.38363481</v>
          </cell>
          <cell r="K33">
            <v>6925450.1475237329</v>
          </cell>
          <cell r="L33">
            <v>92381057.895575687</v>
          </cell>
          <cell r="M33">
            <v>72557940.841837972</v>
          </cell>
          <cell r="N33">
            <v>-1474289.5013025755</v>
          </cell>
          <cell r="O33">
            <v>0</v>
          </cell>
          <cell r="P33">
            <v>0</v>
          </cell>
          <cell r="Q33">
            <v>170390159.38363484</v>
          </cell>
        </row>
        <row r="36"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</row>
        <row r="37"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</row>
        <row r="38"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</row>
        <row r="39"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</row>
        <row r="42">
          <cell r="J42">
            <v>66146983.011560462</v>
          </cell>
          <cell r="K42">
            <v>10893884.506753001</v>
          </cell>
          <cell r="L42">
            <v>33003361.957703028</v>
          </cell>
          <cell r="M42">
            <v>13363644.269764572</v>
          </cell>
          <cell r="N42">
            <v>8886092.2773398552</v>
          </cell>
          <cell r="O42">
            <v>0</v>
          </cell>
          <cell r="P42">
            <v>0</v>
          </cell>
          <cell r="Q42">
            <v>66146983.011560455</v>
          </cell>
        </row>
        <row r="43">
          <cell r="J43">
            <v>62192052.697062746</v>
          </cell>
          <cell r="K43">
            <v>10693486.169506308</v>
          </cell>
          <cell r="L43">
            <v>33591437.783903748</v>
          </cell>
          <cell r="M43">
            <v>13118940.07679197</v>
          </cell>
          <cell r="N43">
            <v>4788188.6668607201</v>
          </cell>
          <cell r="O43">
            <v>0</v>
          </cell>
          <cell r="P43">
            <v>0</v>
          </cell>
          <cell r="Q43">
            <v>62192052.697062753</v>
          </cell>
        </row>
        <row r="44">
          <cell r="J44">
            <v>73779002.482710972</v>
          </cell>
          <cell r="K44">
            <v>13593659.648282047</v>
          </cell>
          <cell r="L44">
            <v>36630459.051735863</v>
          </cell>
          <cell r="M44">
            <v>16678838.174455158</v>
          </cell>
          <cell r="N44">
            <v>6876045.6082378887</v>
          </cell>
          <cell r="O44">
            <v>0</v>
          </cell>
          <cell r="P44">
            <v>0</v>
          </cell>
          <cell r="Q44">
            <v>73779002.482710958</v>
          </cell>
        </row>
        <row r="45">
          <cell r="J45">
            <v>36396006.491913073</v>
          </cell>
          <cell r="K45">
            <v>4740755.8527322914</v>
          </cell>
          <cell r="L45">
            <v>23060965.733102124</v>
          </cell>
          <cell r="M45">
            <v>5812768.4864282487</v>
          </cell>
          <cell r="N45">
            <v>2781516.4196504108</v>
          </cell>
          <cell r="O45">
            <v>0</v>
          </cell>
          <cell r="P45">
            <v>0</v>
          </cell>
          <cell r="Q45">
            <v>36396006.491913073</v>
          </cell>
        </row>
        <row r="46">
          <cell r="J46">
            <v>76674959.146238446</v>
          </cell>
          <cell r="K46">
            <v>14451301.175163738</v>
          </cell>
          <cell r="L46">
            <v>37708753.136711687</v>
          </cell>
          <cell r="M46">
            <v>17731790.686994836</v>
          </cell>
          <cell r="N46">
            <v>6783114.1473681927</v>
          </cell>
          <cell r="O46">
            <v>0</v>
          </cell>
          <cell r="P46">
            <v>0</v>
          </cell>
          <cell r="Q46">
            <v>76674959.146238446</v>
          </cell>
        </row>
        <row r="47">
          <cell r="J47">
            <v>315189003.82948571</v>
          </cell>
          <cell r="K47">
            <v>54373087.352437384</v>
          </cell>
          <cell r="L47">
            <v>163994977.66315642</v>
          </cell>
          <cell r="M47">
            <v>66705981.694434784</v>
          </cell>
          <cell r="N47">
            <v>30114957.11945707</v>
          </cell>
          <cell r="O47">
            <v>0</v>
          </cell>
          <cell r="P47">
            <v>0</v>
          </cell>
          <cell r="Q47">
            <v>315189003.82948565</v>
          </cell>
        </row>
        <row r="49">
          <cell r="J49">
            <v>174865674.35401133</v>
          </cell>
          <cell r="K49">
            <v>35473942.726466849</v>
          </cell>
          <cell r="L49">
            <v>124040742.40074797</v>
          </cell>
          <cell r="M49">
            <v>15350989.226796525</v>
          </cell>
          <cell r="N49">
            <v>0</v>
          </cell>
          <cell r="O49">
            <v>0</v>
          </cell>
          <cell r="P49">
            <v>0</v>
          </cell>
          <cell r="Q49">
            <v>174865674.35401136</v>
          </cell>
        </row>
        <row r="50">
          <cell r="J50">
            <v>81571457.155660257</v>
          </cell>
          <cell r="K50">
            <v>0</v>
          </cell>
          <cell r="L50">
            <v>81571457.155660257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81571457.155660257</v>
          </cell>
        </row>
        <row r="52">
          <cell r="J52">
            <v>-176563.49562173709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-176563.49562173709</v>
          </cell>
          <cell r="Q52">
            <v>-176563.49562173709</v>
          </cell>
        </row>
        <row r="53">
          <cell r="J53">
            <v>1525823514.8878903</v>
          </cell>
          <cell r="K53">
            <v>133107661.20817304</v>
          </cell>
          <cell r="L53">
            <v>954083767.64065528</v>
          </cell>
          <cell r="M53">
            <v>189691273.54292491</v>
          </cell>
          <cell r="N53">
            <v>249117375.99175888</v>
          </cell>
          <cell r="O53">
            <v>0</v>
          </cell>
          <cell r="P53">
            <v>-176563.49562173709</v>
          </cell>
          <cell r="Q53">
            <v>1525823514.8878903</v>
          </cell>
        </row>
      </sheetData>
      <sheetData sheetId="117" refreshError="1">
        <row r="12">
          <cell r="G12">
            <v>0</v>
          </cell>
          <cell r="Q12">
            <v>0</v>
          </cell>
        </row>
        <row r="13">
          <cell r="G13">
            <v>184168393.4911066</v>
          </cell>
          <cell r="H13">
            <v>184168393.4911066</v>
          </cell>
          <cell r="Q13">
            <v>184168393.4911066</v>
          </cell>
        </row>
        <row r="14">
          <cell r="G14">
            <v>0</v>
          </cell>
          <cell r="Q14">
            <v>0</v>
          </cell>
        </row>
        <row r="15">
          <cell r="G15">
            <v>0</v>
          </cell>
          <cell r="Q15">
            <v>0</v>
          </cell>
        </row>
        <row r="16">
          <cell r="G16">
            <v>0</v>
          </cell>
          <cell r="Q16">
            <v>0</v>
          </cell>
        </row>
        <row r="17">
          <cell r="G17">
            <v>184168393.4911066</v>
          </cell>
          <cell r="H17">
            <v>184168393.4911066</v>
          </cell>
          <cell r="I17">
            <v>0</v>
          </cell>
          <cell r="J17">
            <v>0</v>
          </cell>
          <cell r="K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184168393.4911066</v>
          </cell>
        </row>
        <row r="20">
          <cell r="G20">
            <v>36335180.981745072</v>
          </cell>
          <cell r="O20">
            <v>36335180.981745072</v>
          </cell>
          <cell r="Q20">
            <v>36335180.981745072</v>
          </cell>
        </row>
        <row r="21">
          <cell r="G21">
            <v>307927139.03440827</v>
          </cell>
          <cell r="J21">
            <v>307927139.03440827</v>
          </cell>
          <cell r="Q21">
            <v>307927139.03440827</v>
          </cell>
        </row>
        <row r="22">
          <cell r="G22">
            <v>35076361.779855631</v>
          </cell>
          <cell r="O22">
            <v>35076361.779855631</v>
          </cell>
          <cell r="Q22">
            <v>35076361.779855631</v>
          </cell>
        </row>
        <row r="23">
          <cell r="G23">
            <v>220476708.37360439</v>
          </cell>
          <cell r="M23">
            <v>220476708.37360439</v>
          </cell>
          <cell r="Q23">
            <v>220476708.37360439</v>
          </cell>
        </row>
        <row r="24">
          <cell r="G24">
            <v>0</v>
          </cell>
          <cell r="Q24">
            <v>0</v>
          </cell>
        </row>
        <row r="25">
          <cell r="G25">
            <v>599815390.16961336</v>
          </cell>
          <cell r="H25">
            <v>0</v>
          </cell>
          <cell r="I25">
            <v>0</v>
          </cell>
          <cell r="J25">
            <v>307927139.03440827</v>
          </cell>
          <cell r="K25">
            <v>0</v>
          </cell>
          <cell r="M25">
            <v>220476708.37360439</v>
          </cell>
          <cell r="N25">
            <v>0</v>
          </cell>
          <cell r="O25">
            <v>71411542.761600703</v>
          </cell>
          <cell r="P25">
            <v>0</v>
          </cell>
          <cell r="Q25">
            <v>599815390.16961336</v>
          </cell>
        </row>
        <row r="28">
          <cell r="G28">
            <v>6925450.1475237329</v>
          </cell>
          <cell r="N28">
            <v>6925450.1475237329</v>
          </cell>
          <cell r="Q28">
            <v>6925450.1475237329</v>
          </cell>
        </row>
        <row r="29">
          <cell r="G29">
            <v>92381057.895575687</v>
          </cell>
          <cell r="H29">
            <v>71550846.054164723</v>
          </cell>
          <cell r="J29">
            <v>20830211.841410972</v>
          </cell>
          <cell r="Q29">
            <v>92381057.895575702</v>
          </cell>
        </row>
        <row r="30">
          <cell r="G30">
            <v>72557940.841837972</v>
          </cell>
          <cell r="O30">
            <v>72557940.841837972</v>
          </cell>
          <cell r="Q30">
            <v>72557940.841837972</v>
          </cell>
        </row>
        <row r="31">
          <cell r="G31">
            <v>-1474289.5013025755</v>
          </cell>
          <cell r="H31">
            <v>-1474289.5013025755</v>
          </cell>
          <cell r="Q31">
            <v>-1474289.5013025755</v>
          </cell>
        </row>
        <row r="32">
          <cell r="G32">
            <v>0</v>
          </cell>
          <cell r="Q32">
            <v>0</v>
          </cell>
        </row>
        <row r="33">
          <cell r="G33">
            <v>170390159.38363484</v>
          </cell>
          <cell r="H33">
            <v>70076556.552862152</v>
          </cell>
          <cell r="I33">
            <v>0</v>
          </cell>
          <cell r="J33">
            <v>20830211.841410972</v>
          </cell>
          <cell r="K33">
            <v>0</v>
          </cell>
          <cell r="M33">
            <v>0</v>
          </cell>
          <cell r="N33">
            <v>6925450.1475237329</v>
          </cell>
          <cell r="O33">
            <v>72557940.841837972</v>
          </cell>
          <cell r="P33">
            <v>0</v>
          </cell>
          <cell r="Q33">
            <v>170390159.38363484</v>
          </cell>
        </row>
        <row r="36">
          <cell r="G36">
            <v>0</v>
          </cell>
          <cell r="L36">
            <v>0</v>
          </cell>
          <cell r="Q36">
            <v>0</v>
          </cell>
        </row>
        <row r="37">
          <cell r="G37">
            <v>0</v>
          </cell>
          <cell r="L37">
            <v>0</v>
          </cell>
          <cell r="Q37">
            <v>0</v>
          </cell>
        </row>
        <row r="38">
          <cell r="G38">
            <v>0</v>
          </cell>
          <cell r="L38">
            <v>0</v>
          </cell>
          <cell r="Q38">
            <v>0</v>
          </cell>
        </row>
        <row r="39">
          <cell r="G39">
            <v>0</v>
          </cell>
          <cell r="L39">
            <v>0</v>
          </cell>
          <cell r="Q39">
            <v>0</v>
          </cell>
        </row>
        <row r="40">
          <cell r="G40">
            <v>0</v>
          </cell>
          <cell r="L40">
            <v>0</v>
          </cell>
          <cell r="Q40">
            <v>0</v>
          </cell>
        </row>
        <row r="41"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</row>
        <row r="44">
          <cell r="G44">
            <v>54373087.352437384</v>
          </cell>
          <cell r="P44">
            <v>54373087.352437384</v>
          </cell>
          <cell r="Q44">
            <v>54373087.352437384</v>
          </cell>
        </row>
        <row r="45">
          <cell r="G45">
            <v>163994977.66315642</v>
          </cell>
          <cell r="P45">
            <v>163994977.66315642</v>
          </cell>
          <cell r="Q45">
            <v>163994977.66315642</v>
          </cell>
        </row>
        <row r="46">
          <cell r="G46">
            <v>66705981.694434784</v>
          </cell>
          <cell r="P46">
            <v>66705981.694434784</v>
          </cell>
          <cell r="Q46">
            <v>66705981.694434784</v>
          </cell>
        </row>
        <row r="47">
          <cell r="G47">
            <v>30114957.11945707</v>
          </cell>
          <cell r="P47">
            <v>30114957.11945707</v>
          </cell>
          <cell r="Q47">
            <v>30114957.11945707</v>
          </cell>
        </row>
        <row r="48">
          <cell r="G48">
            <v>0</v>
          </cell>
          <cell r="P48">
            <v>0</v>
          </cell>
          <cell r="Q48">
            <v>0</v>
          </cell>
        </row>
        <row r="49">
          <cell r="G49">
            <v>315189003.82948565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M49">
            <v>0</v>
          </cell>
          <cell r="N49">
            <v>0</v>
          </cell>
          <cell r="O49">
            <v>0</v>
          </cell>
          <cell r="P49">
            <v>315189003.82948565</v>
          </cell>
          <cell r="Q49">
            <v>315189003.82948565</v>
          </cell>
        </row>
        <row r="52">
          <cell r="G52">
            <v>35473942.726466849</v>
          </cell>
          <cell r="N52">
            <v>35473942.726466849</v>
          </cell>
          <cell r="Q52">
            <v>35473942.726466849</v>
          </cell>
        </row>
        <row r="53">
          <cell r="G53">
            <v>124040742.40074797</v>
          </cell>
          <cell r="J53">
            <v>124040742.40074797</v>
          </cell>
          <cell r="Q53">
            <v>124040742.40074797</v>
          </cell>
        </row>
        <row r="54">
          <cell r="G54">
            <v>15350989.226796525</v>
          </cell>
          <cell r="O54">
            <v>15350989.226796525</v>
          </cell>
          <cell r="Q54">
            <v>15350989.226796525</v>
          </cell>
        </row>
        <row r="55">
          <cell r="G55">
            <v>0</v>
          </cell>
          <cell r="Q55">
            <v>0</v>
          </cell>
        </row>
        <row r="56">
          <cell r="G56">
            <v>-176563.49562173709</v>
          </cell>
          <cell r="J56">
            <v>-176563.49562173709</v>
          </cell>
          <cell r="Q56">
            <v>-176563.49562173709</v>
          </cell>
        </row>
        <row r="57">
          <cell r="G57">
            <v>174689110.85838962</v>
          </cell>
          <cell r="H57">
            <v>0</v>
          </cell>
          <cell r="I57">
            <v>0</v>
          </cell>
          <cell r="J57">
            <v>123864178.90512623</v>
          </cell>
          <cell r="K57">
            <v>0</v>
          </cell>
          <cell r="M57">
            <v>0</v>
          </cell>
          <cell r="N57">
            <v>35473942.726466849</v>
          </cell>
          <cell r="O57">
            <v>15350989.226796525</v>
          </cell>
          <cell r="P57">
            <v>0</v>
          </cell>
          <cell r="Q57">
            <v>174689110.85838962</v>
          </cell>
        </row>
        <row r="60">
          <cell r="G60">
            <v>0</v>
          </cell>
          <cell r="Q60">
            <v>0</v>
          </cell>
        </row>
        <row r="61">
          <cell r="G61">
            <v>81571457.155660257</v>
          </cell>
          <cell r="K61">
            <v>81571457.155660257</v>
          </cell>
          <cell r="Q61">
            <v>81571457.155660257</v>
          </cell>
        </row>
        <row r="62">
          <cell r="G62">
            <v>0</v>
          </cell>
          <cell r="Q62">
            <v>0</v>
          </cell>
        </row>
        <row r="63">
          <cell r="G63">
            <v>0</v>
          </cell>
          <cell r="Q63">
            <v>0</v>
          </cell>
        </row>
        <row r="64">
          <cell r="G64">
            <v>0</v>
          </cell>
          <cell r="Q64">
            <v>0</v>
          </cell>
        </row>
        <row r="65">
          <cell r="G65">
            <v>81571457.155660257</v>
          </cell>
          <cell r="H65">
            <v>0</v>
          </cell>
          <cell r="I65">
            <v>0</v>
          </cell>
          <cell r="J65">
            <v>0</v>
          </cell>
          <cell r="K65">
            <v>81571457.155660257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81571457.155660257</v>
          </cell>
        </row>
        <row r="68">
          <cell r="G68">
            <v>133107661.20817304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42399392.87399058</v>
          </cell>
          <cell r="O68">
            <v>36335180.981745072</v>
          </cell>
          <cell r="P68">
            <v>54373087.352437384</v>
          </cell>
          <cell r="Q68">
            <v>133107661.20817304</v>
          </cell>
        </row>
        <row r="69">
          <cell r="G69">
            <v>954083767.64065528</v>
          </cell>
          <cell r="H69">
            <v>255719239.54527134</v>
          </cell>
          <cell r="I69">
            <v>0</v>
          </cell>
          <cell r="J69">
            <v>452798093.27656722</v>
          </cell>
          <cell r="K69">
            <v>81571457.155660257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163994977.66315642</v>
          </cell>
          <cell r="Q69">
            <v>954083767.64065528</v>
          </cell>
        </row>
        <row r="70">
          <cell r="G70">
            <v>189691273.54292491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122985291.84849012</v>
          </cell>
          <cell r="P70">
            <v>66705981.694434784</v>
          </cell>
          <cell r="Q70">
            <v>189691273.54292491</v>
          </cell>
        </row>
        <row r="71">
          <cell r="G71">
            <v>249117375.99175888</v>
          </cell>
          <cell r="H71">
            <v>-1474289.5013025755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220476708.37360439</v>
          </cell>
          <cell r="N71">
            <v>0</v>
          </cell>
          <cell r="O71">
            <v>0</v>
          </cell>
          <cell r="P71">
            <v>30114957.11945707</v>
          </cell>
          <cell r="Q71">
            <v>249117375.99175888</v>
          </cell>
        </row>
        <row r="72">
          <cell r="G72">
            <v>-176563.49562173709</v>
          </cell>
          <cell r="H72">
            <v>0</v>
          </cell>
          <cell r="I72">
            <v>0</v>
          </cell>
          <cell r="J72">
            <v>-176563.49562173709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-176563.49562173709</v>
          </cell>
        </row>
        <row r="73">
          <cell r="G73">
            <v>1525823514.8878903</v>
          </cell>
          <cell r="H73">
            <v>254244950.04396874</v>
          </cell>
          <cell r="I73">
            <v>0</v>
          </cell>
          <cell r="J73">
            <v>452621529.78094548</v>
          </cell>
          <cell r="K73">
            <v>81571457.155660257</v>
          </cell>
          <cell r="L73">
            <v>0</v>
          </cell>
          <cell r="M73">
            <v>220476708.37360439</v>
          </cell>
          <cell r="N73">
            <v>42399392.87399058</v>
          </cell>
          <cell r="O73">
            <v>159320472.83023518</v>
          </cell>
          <cell r="P73">
            <v>315189003.82948565</v>
          </cell>
          <cell r="Q73">
            <v>1525823514.8878903</v>
          </cell>
        </row>
      </sheetData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hecks"/>
      <sheetName val="Control"/>
      <sheetName val="Cover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Table_RevReq"/>
      <sheetName val="Reserves"/>
      <sheetName val="Sales"/>
    </sheetNames>
    <sheetDataSet>
      <sheetData sheetId="0" refreshError="1"/>
      <sheetData sheetId="1">
        <row r="3">
          <cell r="D3">
            <v>2014</v>
          </cell>
          <cell r="E3">
            <v>2015</v>
          </cell>
          <cell r="F3">
            <v>2016</v>
          </cell>
        </row>
        <row r="4">
          <cell r="C4" t="str">
            <v>2012/13</v>
          </cell>
          <cell r="D4" t="str">
            <v>2013/14</v>
          </cell>
          <cell r="E4" t="str">
            <v>2014/15</v>
          </cell>
          <cell r="F4" t="str">
            <v>2015/16</v>
          </cell>
        </row>
      </sheetData>
      <sheetData sheetId="2"/>
      <sheetData sheetId="3">
        <row r="34">
          <cell r="E34">
            <v>1525823514.8878903</v>
          </cell>
        </row>
      </sheetData>
      <sheetData sheetId="4"/>
      <sheetData sheetId="5"/>
      <sheetData sheetId="6"/>
      <sheetData sheetId="7">
        <row r="4">
          <cell r="D4">
            <v>2015</v>
          </cell>
        </row>
      </sheetData>
      <sheetData sheetId="8"/>
      <sheetData sheetId="9">
        <row r="3">
          <cell r="B3" t="str">
            <v>Fiscal year ending 2015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3">
          <cell r="C3">
            <v>2009</v>
          </cell>
          <cell r="D3">
            <v>2010</v>
          </cell>
          <cell r="E3">
            <v>2011</v>
          </cell>
          <cell r="F3">
            <v>2012</v>
          </cell>
          <cell r="G3">
            <v>2013</v>
          </cell>
          <cell r="H3">
            <v>2014</v>
          </cell>
          <cell r="I3">
            <v>2015</v>
          </cell>
          <cell r="J3">
            <v>2016</v>
          </cell>
          <cell r="K3">
            <v>2017</v>
          </cell>
          <cell r="L3">
            <v>2018</v>
          </cell>
        </row>
        <row r="5">
          <cell r="B5" t="str">
            <v>Minimum Reserve Level</v>
          </cell>
          <cell r="C5">
            <v>216.4</v>
          </cell>
          <cell r="D5">
            <v>218.1</v>
          </cell>
          <cell r="E5">
            <v>190.9</v>
          </cell>
          <cell r="F5">
            <v>190.43</v>
          </cell>
        </row>
        <row r="6">
          <cell r="B6" t="str">
            <v>Maximum Reserve Level</v>
          </cell>
          <cell r="C6">
            <v>534.70000000000005</v>
          </cell>
          <cell r="D6">
            <v>541.79999999999995</v>
          </cell>
          <cell r="E6">
            <v>483.1</v>
          </cell>
          <cell r="F6">
            <v>458.3</v>
          </cell>
        </row>
        <row r="7">
          <cell r="B7" t="str">
            <v>Total Reserves (w/WSF)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</row>
      </sheetData>
      <sheetData sheetId="1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2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7:F31"/>
  <sheetViews>
    <sheetView topLeftCell="A4" zoomScaleNormal="100" workbookViewId="0">
      <selection activeCell="A4" sqref="A1:XFD1048576"/>
    </sheetView>
  </sheetViews>
  <sheetFormatPr defaultRowHeight="12.75"/>
  <cols>
    <col min="1" max="1" width="9.140625" style="58"/>
    <col min="2" max="2" width="12.7109375" style="58" customWidth="1"/>
    <col min="3" max="3" width="14.7109375" style="58" customWidth="1"/>
    <col min="4" max="4" width="15.7109375" style="58" customWidth="1"/>
    <col min="5" max="5" width="10" style="58" bestFit="1" customWidth="1"/>
    <col min="6" max="6" width="9" style="58" bestFit="1" customWidth="1"/>
    <col min="7" max="16384" width="9.140625" style="58"/>
  </cols>
  <sheetData>
    <row r="7" spans="2:5">
      <c r="B7" s="58" t="s">
        <v>0</v>
      </c>
      <c r="C7" s="58" t="s">
        <v>1</v>
      </c>
      <c r="E7" s="58" t="s">
        <v>2</v>
      </c>
    </row>
    <row r="8" spans="2:5">
      <c r="B8" s="58">
        <v>1</v>
      </c>
      <c r="C8" s="59">
        <v>1525823514.8878903</v>
      </c>
    </row>
    <row r="9" spans="2:5">
      <c r="B9" s="58">
        <v>2</v>
      </c>
      <c r="C9" s="59"/>
    </row>
    <row r="10" spans="2:5">
      <c r="B10" s="58">
        <v>3</v>
      </c>
      <c r="C10" s="59"/>
    </row>
    <row r="11" spans="2:5">
      <c r="B11" s="58">
        <v>4</v>
      </c>
      <c r="C11" s="59">
        <v>1525823514.8878903</v>
      </c>
    </row>
    <row r="12" spans="2:5">
      <c r="B12" s="58">
        <v>5</v>
      </c>
      <c r="C12" s="59">
        <v>1525823514.8878903</v>
      </c>
    </row>
    <row r="13" spans="2:5">
      <c r="B13" s="58">
        <v>6</v>
      </c>
      <c r="C13" s="59"/>
    </row>
    <row r="14" spans="2:5">
      <c r="B14" s="58">
        <v>7</v>
      </c>
      <c r="C14" s="59">
        <v>1525823514.8878903</v>
      </c>
    </row>
    <row r="15" spans="2:5">
      <c r="B15" s="58">
        <v>8</v>
      </c>
      <c r="C15" s="59">
        <v>1525823514.8878903</v>
      </c>
    </row>
    <row r="16" spans="2:5">
      <c r="B16" s="58">
        <v>9</v>
      </c>
      <c r="C16" s="59"/>
    </row>
    <row r="17" spans="2:6">
      <c r="B17" s="58">
        <v>10</v>
      </c>
      <c r="C17" s="59"/>
      <c r="F17" s="60"/>
    </row>
    <row r="18" spans="2:6">
      <c r="B18" s="58">
        <v>11</v>
      </c>
      <c r="C18" s="59"/>
      <c r="E18" s="61">
        <v>123.5</v>
      </c>
      <c r="F18" s="60"/>
    </row>
    <row r="19" spans="2:6">
      <c r="B19" s="58">
        <v>12</v>
      </c>
      <c r="C19" s="59"/>
      <c r="E19" s="61"/>
      <c r="F19" s="60"/>
    </row>
    <row r="20" spans="2:6">
      <c r="B20" s="58">
        <v>13</v>
      </c>
      <c r="C20" s="59"/>
      <c r="E20" s="61"/>
      <c r="F20" s="60"/>
    </row>
    <row r="21" spans="2:6">
      <c r="B21" s="58">
        <v>14</v>
      </c>
      <c r="C21" s="59">
        <v>1525823514.8878908</v>
      </c>
      <c r="D21" s="62">
        <v>0</v>
      </c>
      <c r="E21" s="61">
        <v>162</v>
      </c>
      <c r="F21" s="60"/>
    </row>
    <row r="22" spans="2:6">
      <c r="B22" s="58">
        <v>15</v>
      </c>
      <c r="C22" s="59"/>
    </row>
    <row r="23" spans="2:6">
      <c r="B23" s="58">
        <v>16</v>
      </c>
      <c r="C23" s="59"/>
    </row>
    <row r="24" spans="2:6">
      <c r="B24" s="58">
        <v>17</v>
      </c>
      <c r="C24" s="59"/>
    </row>
    <row r="25" spans="2:6">
      <c r="B25" s="58">
        <v>18</v>
      </c>
      <c r="C25" s="59"/>
    </row>
    <row r="26" spans="2:6">
      <c r="B26" s="58" t="s">
        <v>3</v>
      </c>
      <c r="C26" s="59">
        <v>1525823514.8878906</v>
      </c>
    </row>
    <row r="27" spans="2:6">
      <c r="C27" s="63"/>
    </row>
    <row r="29" spans="2:6">
      <c r="B29" s="58" t="s">
        <v>4</v>
      </c>
      <c r="C29" s="59">
        <v>1750000</v>
      </c>
    </row>
    <row r="30" spans="2:6">
      <c r="B30" s="58" t="s">
        <v>4</v>
      </c>
      <c r="C30" s="59">
        <v>1750000</v>
      </c>
    </row>
    <row r="31" spans="2:6">
      <c r="C31" s="62"/>
    </row>
  </sheetData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C2:I6"/>
  <sheetViews>
    <sheetView workbookViewId="0">
      <selection sqref="A1:XFD1048576"/>
    </sheetView>
  </sheetViews>
  <sheetFormatPr defaultRowHeight="12.75"/>
  <cols>
    <col min="1" max="2" width="9.140625" style="58"/>
    <col min="3" max="3" width="11.7109375" style="58" customWidth="1"/>
    <col min="4" max="16384" width="9.140625" style="58"/>
  </cols>
  <sheetData>
    <row r="2" spans="3:9">
      <c r="C2" s="64" t="s">
        <v>5</v>
      </c>
      <c r="D2" s="65" t="s">
        <v>6</v>
      </c>
      <c r="E2" s="65" t="s">
        <v>7</v>
      </c>
      <c r="F2" s="65" t="s">
        <v>8</v>
      </c>
      <c r="G2" s="65" t="s">
        <v>8</v>
      </c>
      <c r="H2" s="65" t="s">
        <v>8</v>
      </c>
      <c r="I2" s="65" t="s">
        <v>8</v>
      </c>
    </row>
    <row r="3" spans="3:9">
      <c r="C3" s="65">
        <v>2013</v>
      </c>
      <c r="D3" s="65">
        <v>2014</v>
      </c>
      <c r="E3" s="65">
        <v>2015</v>
      </c>
      <c r="F3" s="58">
        <v>2016</v>
      </c>
      <c r="G3" s="58">
        <v>2017</v>
      </c>
      <c r="H3" s="58">
        <v>2018</v>
      </c>
      <c r="I3" s="58">
        <v>2019</v>
      </c>
    </row>
    <row r="4" spans="3:9">
      <c r="C4" s="58" t="s">
        <v>322</v>
      </c>
      <c r="D4" s="58" t="s">
        <v>323</v>
      </c>
      <c r="E4" s="58" t="s">
        <v>324</v>
      </c>
      <c r="F4" s="58" t="s">
        <v>325</v>
      </c>
    </row>
    <row r="6" spans="3:9">
      <c r="C6" s="58" t="s">
        <v>9</v>
      </c>
      <c r="D6" s="66">
        <v>2015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3:B15"/>
  <sheetViews>
    <sheetView view="pageBreakPreview" zoomScale="85" zoomScaleNormal="70" zoomScaleSheetLayoutView="85" workbookViewId="0">
      <selection sqref="A1:XFD1048576"/>
    </sheetView>
  </sheetViews>
  <sheetFormatPr defaultRowHeight="12.75"/>
  <cols>
    <col min="1" max="1" width="98.7109375" style="58" customWidth="1"/>
    <col min="2" max="2" width="35.5703125" style="58" bestFit="1" customWidth="1"/>
    <col min="3" max="3" width="9.140625" style="58"/>
    <col min="4" max="5" width="21.85546875" style="58" customWidth="1"/>
    <col min="6" max="16384" width="9.140625" style="58"/>
  </cols>
  <sheetData>
    <row r="3" spans="1:2" ht="27">
      <c r="A3" s="67" t="s">
        <v>10</v>
      </c>
    </row>
    <row r="4" spans="1:2" ht="27">
      <c r="A4" s="67" t="s">
        <v>11</v>
      </c>
    </row>
    <row r="5" spans="1:2" ht="27">
      <c r="A5" s="67" t="s">
        <v>326</v>
      </c>
    </row>
    <row r="7" spans="1:2" ht="27">
      <c r="A7" s="67"/>
    </row>
    <row r="8" spans="1:2" ht="27">
      <c r="A8" s="67" t="s">
        <v>12</v>
      </c>
    </row>
    <row r="9" spans="1:2" ht="27">
      <c r="A9" s="68">
        <v>41704.616886111115</v>
      </c>
      <c r="B9" s="68">
        <v>41704.616886111115</v>
      </c>
    </row>
    <row r="12" spans="1:2" ht="23.25">
      <c r="A12" s="69"/>
    </row>
    <row r="13" spans="1:2" ht="23.25">
      <c r="A13" s="69"/>
    </row>
    <row r="15" spans="1:2">
      <c r="A15" s="70"/>
    </row>
  </sheetData>
  <pageMargins left="0.75" right="0.75" top="1" bottom="1" header="0.5" footer="0.5"/>
  <pageSetup orientation="portrait" r:id="rId1"/>
  <headerFooter alignWithMargins="0">
    <oddFooter>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9"/>
  <sheetViews>
    <sheetView showGridLines="0" view="pageBreakPreview" topLeftCell="A50" zoomScale="70" zoomScaleNormal="60" zoomScaleSheetLayoutView="70" workbookViewId="0">
      <selection sqref="A1:XFD1048576"/>
    </sheetView>
  </sheetViews>
  <sheetFormatPr defaultColWidth="9.140625" defaultRowHeight="15"/>
  <cols>
    <col min="1" max="1" width="15.7109375" style="71" customWidth="1"/>
    <col min="2" max="2" width="3.28515625" style="71" customWidth="1"/>
    <col min="3" max="3" width="57.85546875" style="71" customWidth="1"/>
    <col min="4" max="4" width="0.140625" style="71" hidden="1" customWidth="1"/>
    <col min="5" max="5" width="24.7109375" style="71" customWidth="1"/>
    <col min="6" max="6" width="21.28515625" style="71" customWidth="1"/>
    <col min="7" max="7" width="9.140625" style="71" customWidth="1"/>
    <col min="8" max="8" width="0" style="71" hidden="1" customWidth="1"/>
    <col min="9" max="16384" width="9.140625" style="71"/>
  </cols>
  <sheetData>
    <row r="1" spans="2:6">
      <c r="B1" s="72" t="s">
        <v>13</v>
      </c>
      <c r="C1" s="73"/>
      <c r="D1" s="73"/>
      <c r="E1" s="74"/>
      <c r="F1" s="75"/>
    </row>
    <row r="2" spans="2:6" ht="15.75">
      <c r="B2" s="76"/>
      <c r="C2" s="73"/>
      <c r="D2" s="73"/>
      <c r="E2" s="77"/>
      <c r="F2" s="75"/>
    </row>
    <row r="3" spans="2:6" ht="15.75">
      <c r="B3" s="78"/>
      <c r="C3" s="79"/>
      <c r="D3" s="79"/>
      <c r="E3" s="80" t="s">
        <v>14</v>
      </c>
      <c r="F3" s="81" t="s">
        <v>15</v>
      </c>
    </row>
    <row r="4" spans="2:6" ht="15.75">
      <c r="B4" s="82"/>
      <c r="C4" s="83"/>
      <c r="D4" s="84"/>
      <c r="E4" s="85">
        <v>2015</v>
      </c>
      <c r="F4" s="86" t="s">
        <v>16</v>
      </c>
    </row>
    <row r="5" spans="2:6" ht="15.75">
      <c r="B5" s="87" t="s">
        <v>17</v>
      </c>
      <c r="C5" s="88"/>
      <c r="D5" s="88"/>
      <c r="E5" s="89"/>
      <c r="F5" s="90"/>
    </row>
    <row r="6" spans="2:6">
      <c r="B6" s="91"/>
      <c r="C6" s="92" t="s">
        <v>327</v>
      </c>
      <c r="D6" s="88"/>
      <c r="E6" s="1">
        <v>26198810.619066659</v>
      </c>
      <c r="F6" s="93">
        <v>1.4577130057838174E-2</v>
      </c>
    </row>
    <row r="7" spans="2:6">
      <c r="B7" s="91"/>
      <c r="C7" s="92" t="s">
        <v>328</v>
      </c>
      <c r="D7" s="88"/>
      <c r="E7" s="92">
        <v>17383319.147712</v>
      </c>
      <c r="F7" s="93">
        <v>9.672152974329714E-3</v>
      </c>
    </row>
    <row r="8" spans="2:6">
      <c r="B8" s="91"/>
      <c r="C8" s="92" t="s">
        <v>329</v>
      </c>
      <c r="D8" s="88"/>
      <c r="E8" s="92">
        <v>217480957.26779994</v>
      </c>
      <c r="F8" s="93">
        <v>0.12100733293933048</v>
      </c>
    </row>
    <row r="9" spans="2:6">
      <c r="B9" s="91"/>
      <c r="C9" s="92" t="s">
        <v>330</v>
      </c>
      <c r="D9" s="88"/>
      <c r="E9" s="92">
        <v>9223229.1363066696</v>
      </c>
      <c r="F9" s="93">
        <v>5.1318440607123457E-3</v>
      </c>
    </row>
    <row r="10" spans="2:6">
      <c r="B10" s="91"/>
      <c r="C10" s="92" t="s">
        <v>331</v>
      </c>
      <c r="D10" s="88"/>
      <c r="E10" s="92">
        <v>86138621.526272014</v>
      </c>
      <c r="F10" s="93">
        <v>4.7927896699155544E-2</v>
      </c>
    </row>
    <row r="11" spans="2:6">
      <c r="B11" s="91"/>
      <c r="C11" s="92" t="s">
        <v>332</v>
      </c>
      <c r="D11" s="88"/>
      <c r="E11" s="92">
        <v>5445060.2051999997</v>
      </c>
      <c r="F11" s="93">
        <v>3.0296547403642063E-3</v>
      </c>
    </row>
    <row r="12" spans="2:6">
      <c r="B12" s="91"/>
      <c r="C12" s="92" t="s">
        <v>333</v>
      </c>
      <c r="D12" s="88"/>
      <c r="E12" s="92">
        <v>16784844.24100532</v>
      </c>
      <c r="F12" s="93">
        <v>9.3391589816533144E-3</v>
      </c>
    </row>
    <row r="13" spans="2:6">
      <c r="B13" s="91"/>
      <c r="C13" s="92" t="s">
        <v>334</v>
      </c>
      <c r="D13" s="88"/>
      <c r="E13" s="92">
        <v>1021746.4675465401</v>
      </c>
      <c r="F13" s="93">
        <v>5.685040958585796E-4</v>
      </c>
    </row>
    <row r="14" spans="2:6" hidden="1">
      <c r="B14" s="91"/>
      <c r="C14" s="92" t="s">
        <v>335</v>
      </c>
      <c r="D14" s="88"/>
      <c r="E14" s="92">
        <v>0</v>
      </c>
      <c r="F14" s="93">
        <v>0</v>
      </c>
    </row>
    <row r="15" spans="2:6" hidden="1">
      <c r="B15" s="91"/>
      <c r="C15" s="92" t="s">
        <v>335</v>
      </c>
      <c r="D15" s="88"/>
      <c r="E15" s="92">
        <v>0</v>
      </c>
      <c r="F15" s="93">
        <v>0</v>
      </c>
    </row>
    <row r="16" spans="2:6" hidden="1">
      <c r="B16" s="91"/>
      <c r="C16" s="92" t="s">
        <v>335</v>
      </c>
      <c r="D16" s="88"/>
      <c r="E16" s="92">
        <v>0</v>
      </c>
      <c r="F16" s="93">
        <v>0</v>
      </c>
    </row>
    <row r="17" spans="2:6">
      <c r="B17" s="91"/>
      <c r="C17" s="92" t="s">
        <v>336</v>
      </c>
      <c r="D17" s="88"/>
      <c r="E17" s="92">
        <v>12661932.047733329</v>
      </c>
      <c r="F17" s="93">
        <v>7.0451530387028501E-3</v>
      </c>
    </row>
    <row r="18" spans="2:6">
      <c r="B18" s="91"/>
      <c r="C18" s="94" t="s">
        <v>337</v>
      </c>
      <c r="D18" s="95"/>
      <c r="E18" s="92">
        <v>2961545.398</v>
      </c>
      <c r="F18" s="96">
        <v>1.6478165007773201E-3</v>
      </c>
    </row>
    <row r="19" spans="2:6" ht="15.75">
      <c r="B19" s="91"/>
      <c r="C19" s="97" t="s">
        <v>18</v>
      </c>
      <c r="D19" s="98"/>
      <c r="E19" s="99">
        <v>395300066.05664241</v>
      </c>
      <c r="F19" s="100">
        <v>0.2199466440887225</v>
      </c>
    </row>
    <row r="20" spans="2:6">
      <c r="B20" s="91"/>
      <c r="C20" s="88"/>
      <c r="D20" s="88"/>
      <c r="E20" s="92"/>
      <c r="F20" s="93"/>
    </row>
    <row r="21" spans="2:6" ht="15.75">
      <c r="B21" s="87" t="s">
        <v>19</v>
      </c>
      <c r="C21" s="88"/>
      <c r="D21" s="88"/>
      <c r="E21" s="92"/>
      <c r="F21" s="101"/>
    </row>
    <row r="22" spans="2:6">
      <c r="B22" s="91"/>
      <c r="C22" s="92" t="s">
        <v>118</v>
      </c>
      <c r="D22" s="88"/>
      <c r="E22" s="92">
        <v>495708877.27815056</v>
      </c>
      <c r="F22" s="93">
        <v>0.27581453524648486</v>
      </c>
    </row>
    <row r="23" spans="2:6">
      <c r="B23" s="91"/>
      <c r="C23" s="92" t="s">
        <v>338</v>
      </c>
      <c r="D23" s="88"/>
      <c r="E23" s="92">
        <v>29178395.783908639</v>
      </c>
      <c r="F23" s="93">
        <v>1.6234983961888955E-2</v>
      </c>
    </row>
    <row r="24" spans="2:6">
      <c r="B24" s="91"/>
      <c r="C24" s="92" t="s">
        <v>266</v>
      </c>
      <c r="D24" s="88"/>
      <c r="E24" s="92">
        <v>69269619.860991254</v>
      </c>
      <c r="F24" s="93">
        <v>3.854191216741016E-2</v>
      </c>
    </row>
    <row r="25" spans="2:6">
      <c r="B25" s="91"/>
      <c r="C25" s="92" t="s">
        <v>62</v>
      </c>
      <c r="D25" s="88"/>
      <c r="E25" s="92">
        <v>62160117.654461436</v>
      </c>
      <c r="F25" s="93">
        <v>3.4586154792850203E-2</v>
      </c>
    </row>
    <row r="26" spans="2:6">
      <c r="B26" s="91"/>
      <c r="C26" s="92" t="s">
        <v>339</v>
      </c>
      <c r="D26" s="88"/>
      <c r="E26" s="92">
        <v>571258864.71492839</v>
      </c>
      <c r="F26" s="93">
        <v>0.31785087074075569</v>
      </c>
    </row>
    <row r="27" spans="2:6" hidden="1">
      <c r="B27" s="91"/>
      <c r="C27" s="92" t="s">
        <v>340</v>
      </c>
      <c r="D27" s="88"/>
      <c r="E27" s="92">
        <v>0</v>
      </c>
      <c r="F27" s="93">
        <v>0</v>
      </c>
    </row>
    <row r="28" spans="2:6">
      <c r="B28" s="91"/>
      <c r="C28" s="92" t="s">
        <v>341</v>
      </c>
      <c r="D28" s="88"/>
      <c r="E28" s="92">
        <v>27462998.370000001</v>
      </c>
      <c r="F28" s="93">
        <v>1.5280529518631627E-2</v>
      </c>
    </row>
    <row r="29" spans="2:6">
      <c r="B29" s="91"/>
      <c r="C29" s="94" t="s">
        <v>342</v>
      </c>
      <c r="D29" s="95"/>
      <c r="E29" s="92">
        <v>11200000</v>
      </c>
      <c r="F29" s="96">
        <v>6.2317278071001179E-3</v>
      </c>
    </row>
    <row r="30" spans="2:6" ht="15.75">
      <c r="B30" s="91"/>
      <c r="C30" s="97" t="s">
        <v>18</v>
      </c>
      <c r="D30" s="98"/>
      <c r="E30" s="99">
        <v>1266238873.6624403</v>
      </c>
      <c r="F30" s="100">
        <v>0.70454071423512166</v>
      </c>
    </row>
    <row r="31" spans="2:6">
      <c r="B31" s="102"/>
      <c r="C31" s="98"/>
      <c r="D31" s="98"/>
      <c r="E31" s="92"/>
      <c r="F31" s="101"/>
    </row>
    <row r="32" spans="2:6" ht="15.75">
      <c r="B32" s="87" t="s">
        <v>20</v>
      </c>
      <c r="C32" s="88"/>
      <c r="D32" s="88"/>
      <c r="E32" s="103">
        <v>-135715424.83119249</v>
      </c>
      <c r="F32" s="100">
        <v>7.5512641676156081E-2</v>
      </c>
    </row>
    <row r="33" spans="1:6">
      <c r="B33" s="102"/>
      <c r="C33" s="88"/>
      <c r="D33" s="88"/>
      <c r="E33" s="92"/>
      <c r="F33" s="101"/>
    </row>
    <row r="34" spans="1:6" ht="15.75">
      <c r="B34" s="104" t="s">
        <v>21</v>
      </c>
      <c r="C34" s="105"/>
      <c r="D34" s="106"/>
      <c r="E34" s="2">
        <v>1525823514.8878903</v>
      </c>
      <c r="F34" s="107">
        <v>1.0000000000000002</v>
      </c>
    </row>
    <row r="35" spans="1:6">
      <c r="B35" s="73"/>
      <c r="C35" s="73"/>
      <c r="D35" s="73"/>
      <c r="E35" s="73"/>
      <c r="F35" s="75"/>
    </row>
    <row r="36" spans="1:6">
      <c r="B36" s="73" t="s">
        <v>22</v>
      </c>
      <c r="C36" s="73"/>
      <c r="D36" s="73"/>
      <c r="E36" s="74"/>
      <c r="F36" s="75"/>
    </row>
    <row r="37" spans="1:6">
      <c r="B37" s="71" t="s">
        <v>23</v>
      </c>
    </row>
    <row r="40" spans="1:6">
      <c r="B40" s="71" t="s">
        <v>24</v>
      </c>
    </row>
    <row r="41" spans="1:6">
      <c r="A41" s="108"/>
      <c r="B41" s="109"/>
      <c r="C41" s="71" t="s">
        <v>25</v>
      </c>
      <c r="E41" s="108">
        <v>0</v>
      </c>
    </row>
    <row r="42" spans="1:6">
      <c r="A42" s="108"/>
      <c r="B42" s="109"/>
      <c r="C42" s="71" t="s">
        <v>26</v>
      </c>
      <c r="E42" s="108">
        <v>0</v>
      </c>
    </row>
    <row r="43" spans="1:6">
      <c r="A43" s="108"/>
      <c r="B43" s="109"/>
      <c r="C43" s="71" t="s">
        <v>27</v>
      </c>
      <c r="E43" s="108">
        <v>0</v>
      </c>
    </row>
    <row r="44" spans="1:6">
      <c r="A44" s="108"/>
      <c r="B44" s="109"/>
      <c r="C44" s="71" t="s">
        <v>28</v>
      </c>
      <c r="E44" s="108">
        <v>0</v>
      </c>
    </row>
    <row r="45" spans="1:6">
      <c r="A45" s="108"/>
      <c r="B45" s="109"/>
      <c r="C45" s="71" t="s">
        <v>29</v>
      </c>
      <c r="E45" s="108">
        <v>4400000</v>
      </c>
    </row>
    <row r="46" spans="1:6">
      <c r="A46" s="108"/>
      <c r="B46" s="109"/>
      <c r="C46" s="71" t="s">
        <v>30</v>
      </c>
      <c r="E46" s="108">
        <v>0</v>
      </c>
    </row>
    <row r="47" spans="1:6">
      <c r="A47" s="108"/>
      <c r="B47" s="109"/>
      <c r="C47" s="71" t="s">
        <v>31</v>
      </c>
      <c r="E47" s="108">
        <v>2800000</v>
      </c>
    </row>
    <row r="48" spans="1:6">
      <c r="A48" s="108"/>
      <c r="B48" s="109"/>
      <c r="C48" s="71" t="s">
        <v>32</v>
      </c>
      <c r="E48" s="108">
        <v>-400000</v>
      </c>
    </row>
    <row r="49" spans="1:6">
      <c r="A49" s="108"/>
      <c r="B49" s="109"/>
      <c r="C49" s="71" t="s">
        <v>33</v>
      </c>
      <c r="E49" s="108">
        <v>0</v>
      </c>
    </row>
    <row r="50" spans="1:6">
      <c r="A50" s="108"/>
      <c r="B50" s="109"/>
      <c r="C50" s="71" t="s">
        <v>34</v>
      </c>
      <c r="E50" s="108">
        <v>0</v>
      </c>
    </row>
    <row r="51" spans="1:6" ht="15.75">
      <c r="C51" s="71" t="s">
        <v>35</v>
      </c>
      <c r="E51" s="110">
        <v>6800000</v>
      </c>
    </row>
    <row r="54" spans="1:6">
      <c r="C54" s="71" t="s">
        <v>36</v>
      </c>
      <c r="E54" s="111">
        <v>4400000</v>
      </c>
    </row>
    <row r="58" spans="1:6">
      <c r="B58" s="72" t="s">
        <v>13</v>
      </c>
      <c r="C58" s="73"/>
      <c r="D58" s="73"/>
      <c r="E58" s="74"/>
      <c r="F58" s="75"/>
    </row>
    <row r="59" spans="1:6" ht="15.75">
      <c r="B59" s="76"/>
      <c r="C59" s="73"/>
      <c r="D59" s="73"/>
      <c r="E59" s="77"/>
      <c r="F59" s="75"/>
    </row>
    <row r="60" spans="1:6" ht="15.75">
      <c r="B60" s="78"/>
      <c r="C60" s="79"/>
      <c r="D60" s="79"/>
      <c r="E60" s="112" t="s">
        <v>14</v>
      </c>
      <c r="F60" s="81" t="s">
        <v>15</v>
      </c>
    </row>
    <row r="61" spans="1:6" ht="15.75">
      <c r="B61" s="82"/>
      <c r="C61" s="83"/>
      <c r="D61" s="84"/>
      <c r="E61" s="86">
        <v>2011</v>
      </c>
      <c r="F61" s="86" t="s">
        <v>16</v>
      </c>
    </row>
    <row r="62" spans="1:6" ht="15.75">
      <c r="B62" s="87" t="s">
        <v>17</v>
      </c>
      <c r="C62" s="88"/>
      <c r="D62" s="88"/>
      <c r="E62" s="99">
        <v>395300066.05664241</v>
      </c>
      <c r="F62" s="100">
        <v>0.2199466440887225</v>
      </c>
    </row>
    <row r="63" spans="1:6" ht="7.9" customHeight="1">
      <c r="B63" s="91"/>
      <c r="C63" s="88"/>
      <c r="D63" s="88"/>
      <c r="E63" s="92"/>
      <c r="F63" s="93"/>
    </row>
    <row r="64" spans="1:6" ht="15.75">
      <c r="B64" s="87" t="s">
        <v>19</v>
      </c>
      <c r="C64" s="88"/>
      <c r="D64" s="88"/>
      <c r="E64" s="92"/>
      <c r="F64" s="101"/>
    </row>
    <row r="65" spans="2:6">
      <c r="B65" s="91"/>
      <c r="C65" s="92" t="s">
        <v>118</v>
      </c>
      <c r="D65" s="88"/>
      <c r="E65" s="92">
        <v>495708877.27815056</v>
      </c>
      <c r="F65" s="93">
        <v>0.27581453524648486</v>
      </c>
    </row>
    <row r="66" spans="2:6">
      <c r="B66" s="91"/>
      <c r="C66" s="92" t="s">
        <v>338</v>
      </c>
      <c r="D66" s="88"/>
      <c r="E66" s="92">
        <v>29178395.783908639</v>
      </c>
      <c r="F66" s="93">
        <v>1.6234983961888955E-2</v>
      </c>
    </row>
    <row r="67" spans="2:6">
      <c r="B67" s="91"/>
      <c r="C67" s="92" t="s">
        <v>266</v>
      </c>
      <c r="D67" s="88"/>
      <c r="E67" s="92">
        <v>69269619.860991254</v>
      </c>
      <c r="F67" s="93">
        <v>3.854191216741016E-2</v>
      </c>
    </row>
    <row r="68" spans="2:6">
      <c r="B68" s="91"/>
      <c r="C68" s="92" t="s">
        <v>62</v>
      </c>
      <c r="D68" s="88"/>
      <c r="E68" s="92">
        <v>62160117.654461436</v>
      </c>
      <c r="F68" s="93">
        <v>3.4586154792850203E-2</v>
      </c>
    </row>
    <row r="69" spans="2:6">
      <c r="B69" s="91"/>
      <c r="C69" s="92" t="s">
        <v>339</v>
      </c>
      <c r="D69" s="88"/>
      <c r="E69" s="92">
        <v>571258864.71492839</v>
      </c>
      <c r="F69" s="93">
        <v>0.31785087074075569</v>
      </c>
    </row>
    <row r="70" spans="2:6">
      <c r="B70" s="91"/>
      <c r="C70" s="92" t="s">
        <v>340</v>
      </c>
      <c r="D70" s="88"/>
      <c r="E70" s="92">
        <v>27462998.370000001</v>
      </c>
      <c r="F70" s="93">
        <v>1.5280529518631627E-2</v>
      </c>
    </row>
    <row r="71" spans="2:6">
      <c r="B71" s="91"/>
      <c r="C71" s="94" t="s">
        <v>341</v>
      </c>
      <c r="D71" s="95"/>
      <c r="E71" s="92">
        <v>11200000</v>
      </c>
      <c r="F71" s="96">
        <v>6.2317278071001179E-3</v>
      </c>
    </row>
    <row r="72" spans="2:6" ht="15.75">
      <c r="B72" s="91"/>
      <c r="C72" s="97" t="s">
        <v>18</v>
      </c>
      <c r="D72" s="98"/>
      <c r="E72" s="99">
        <v>1266238873.6624403</v>
      </c>
      <c r="F72" s="100">
        <v>0.70454071423512166</v>
      </c>
    </row>
    <row r="73" spans="2:6" ht="7.9" customHeight="1">
      <c r="B73" s="102"/>
      <c r="C73" s="98"/>
      <c r="D73" s="98"/>
      <c r="E73" s="92"/>
      <c r="F73" s="101"/>
    </row>
    <row r="74" spans="2:6" ht="15.75">
      <c r="B74" s="87" t="s">
        <v>20</v>
      </c>
      <c r="C74" s="88"/>
      <c r="D74" s="88"/>
      <c r="E74" s="103">
        <v>-135715424.83119249</v>
      </c>
      <c r="F74" s="100">
        <v>7.5512641676156081E-2</v>
      </c>
    </row>
    <row r="75" spans="2:6" ht="7.9" customHeight="1">
      <c r="B75" s="102"/>
      <c r="C75" s="88"/>
      <c r="D75" s="88"/>
      <c r="E75" s="92"/>
      <c r="F75" s="101"/>
    </row>
    <row r="76" spans="2:6" ht="15.75">
      <c r="B76" s="104" t="s">
        <v>21</v>
      </c>
      <c r="C76" s="105"/>
      <c r="D76" s="106"/>
      <c r="E76" s="2">
        <v>1525823514.8878903</v>
      </c>
      <c r="F76" s="107">
        <v>1.0000000000000002</v>
      </c>
    </row>
    <row r="77" spans="2:6" ht="4.9000000000000004" customHeight="1">
      <c r="B77" s="73"/>
      <c r="C77" s="73"/>
      <c r="D77" s="73"/>
      <c r="E77" s="73"/>
      <c r="F77" s="75"/>
    </row>
    <row r="78" spans="2:6">
      <c r="B78" s="73" t="s">
        <v>22</v>
      </c>
      <c r="C78" s="73"/>
      <c r="D78" s="73"/>
      <c r="E78" s="74"/>
      <c r="F78" s="75"/>
    </row>
    <row r="79" spans="2:6">
      <c r="B79" s="71" t="s">
        <v>23</v>
      </c>
    </row>
  </sheetData>
  <printOptions horizontalCentered="1"/>
  <pageMargins left="0.2" right="0.2" top="0.5" bottom="0.5" header="0.2" footer="0.2"/>
  <pageSetup scale="67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18"/>
  <sheetViews>
    <sheetView showGridLines="0" zoomScale="90" zoomScaleNormal="90" zoomScaleSheetLayoutView="100" workbookViewId="0">
      <selection sqref="A1:XFD1048576"/>
    </sheetView>
  </sheetViews>
  <sheetFormatPr defaultColWidth="9.140625" defaultRowHeight="15"/>
  <cols>
    <col min="1" max="1" width="9.140625" style="71" customWidth="1"/>
    <col min="2" max="2" width="3.140625" style="71" customWidth="1"/>
    <col min="3" max="3" width="44" style="71" customWidth="1"/>
    <col min="4" max="4" width="21.28515625" style="71" hidden="1" customWidth="1"/>
    <col min="5" max="5" width="22.140625" style="71" bestFit="1" customWidth="1"/>
    <col min="6" max="6" width="18.7109375" style="71" bestFit="1" customWidth="1"/>
    <col min="7" max="7" width="9.140625" style="71" customWidth="1"/>
    <col min="8" max="8" width="0" style="71" hidden="1" customWidth="1"/>
    <col min="9" max="16384" width="9.140625" style="71"/>
  </cols>
  <sheetData>
    <row r="1" spans="2:6">
      <c r="B1" s="72" t="s">
        <v>37</v>
      </c>
      <c r="C1" s="54"/>
      <c r="D1" s="54"/>
      <c r="E1" s="54"/>
      <c r="F1" s="54"/>
    </row>
    <row r="2" spans="2:6">
      <c r="B2" s="54"/>
      <c r="C2" s="54"/>
      <c r="D2" s="54"/>
      <c r="E2" s="54"/>
      <c r="F2" s="54"/>
    </row>
    <row r="3" spans="2:6" ht="15.75">
      <c r="B3" s="113"/>
      <c r="C3" s="114"/>
      <c r="D3" s="114"/>
      <c r="E3" s="3" t="s">
        <v>38</v>
      </c>
      <c r="F3" s="4" t="s">
        <v>39</v>
      </c>
    </row>
    <row r="4" spans="2:6" ht="15.75">
      <c r="B4" s="53" t="s">
        <v>40</v>
      </c>
      <c r="C4" s="22"/>
      <c r="D4" s="22"/>
      <c r="E4" s="5" t="s">
        <v>343</v>
      </c>
      <c r="F4" s="6" t="s">
        <v>41</v>
      </c>
    </row>
    <row r="5" spans="2:6">
      <c r="B5" s="21"/>
      <c r="C5" s="22" t="s">
        <v>42</v>
      </c>
      <c r="D5" s="115"/>
      <c r="E5" s="116">
        <v>920757899.13625753</v>
      </c>
      <c r="F5" s="117">
        <v>0.51231362532629476</v>
      </c>
    </row>
    <row r="6" spans="2:6">
      <c r="B6" s="21"/>
      <c r="C6" s="22" t="s">
        <v>43</v>
      </c>
      <c r="D6" s="115"/>
      <c r="E6" s="118">
        <v>617134456.32000053</v>
      </c>
      <c r="F6" s="119">
        <v>0.34337624572937142</v>
      </c>
    </row>
    <row r="7" spans="2:6">
      <c r="B7" s="21"/>
      <c r="C7" s="22" t="s">
        <v>44</v>
      </c>
      <c r="D7" s="115"/>
      <c r="E7" s="118">
        <v>77159173.713108629</v>
      </c>
      <c r="F7" s="119">
        <v>4.2931693607218518E-2</v>
      </c>
    </row>
    <row r="8" spans="2:6">
      <c r="B8" s="21"/>
      <c r="C8" s="22" t="s">
        <v>45</v>
      </c>
      <c r="D8" s="115"/>
      <c r="E8" s="118">
        <v>35849553.409962669</v>
      </c>
      <c r="F8" s="119">
        <v>1.9946844540802249E-2</v>
      </c>
    </row>
    <row r="9" spans="2:6" ht="15" customHeight="1">
      <c r="B9" s="21"/>
      <c r="C9" s="22" t="s">
        <v>46</v>
      </c>
      <c r="D9" s="115"/>
      <c r="E9" s="118">
        <v>77083662.109954655</v>
      </c>
      <c r="F9" s="119">
        <v>4.2889678628903041E-2</v>
      </c>
    </row>
    <row r="10" spans="2:6">
      <c r="B10" s="21"/>
      <c r="C10" s="22" t="s">
        <v>47</v>
      </c>
      <c r="D10" s="115"/>
      <c r="E10" s="120">
        <v>69269619.860991254</v>
      </c>
      <c r="F10" s="119">
        <v>3.8541912167410153E-2</v>
      </c>
    </row>
    <row r="11" spans="2:6" ht="15.75">
      <c r="B11" s="21"/>
      <c r="C11" s="22" t="s">
        <v>48</v>
      </c>
      <c r="D11" s="54"/>
      <c r="E11" s="121">
        <v>1797254364.5502751</v>
      </c>
      <c r="F11" s="122">
        <v>1</v>
      </c>
    </row>
    <row r="12" spans="2:6">
      <c r="B12" s="21"/>
      <c r="C12" s="22"/>
      <c r="D12" s="54"/>
      <c r="E12" s="120"/>
      <c r="F12" s="123"/>
    </row>
    <row r="13" spans="2:6" ht="15.75">
      <c r="B13" s="53" t="s">
        <v>49</v>
      </c>
      <c r="C13" s="22"/>
      <c r="D13" s="54"/>
      <c r="E13" s="120"/>
      <c r="F13" s="123"/>
    </row>
    <row r="14" spans="2:6">
      <c r="B14" s="21"/>
      <c r="C14" s="22" t="s">
        <v>50</v>
      </c>
      <c r="D14" s="54"/>
      <c r="E14" s="118">
        <v>1661538939.7190831</v>
      </c>
      <c r="F14" s="123"/>
    </row>
    <row r="15" spans="2:6">
      <c r="B15" s="21"/>
      <c r="C15" s="22" t="s">
        <v>20</v>
      </c>
      <c r="D15" s="54"/>
      <c r="E15" s="118">
        <v>135715424.83119249</v>
      </c>
      <c r="F15" s="123"/>
    </row>
    <row r="16" spans="2:6" ht="15.75">
      <c r="B16" s="23"/>
      <c r="C16" s="24" t="s">
        <v>48</v>
      </c>
      <c r="D16" s="55"/>
      <c r="E16" s="124">
        <v>1797254364.5502756</v>
      </c>
      <c r="F16" s="125"/>
    </row>
    <row r="17" spans="2:5">
      <c r="B17" s="71" t="s">
        <v>23</v>
      </c>
    </row>
    <row r="18" spans="2:5">
      <c r="E18" s="126"/>
    </row>
  </sheetData>
  <printOptions horizontalCentered="1"/>
  <pageMargins left="0.2" right="0.2" top="0.5" bottom="0.5" header="0.2" footer="0.2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16"/>
  <sheetViews>
    <sheetView showGridLines="0" zoomScaleNormal="100" zoomScaleSheetLayoutView="100" workbookViewId="0">
      <selection sqref="A1:XFD1048576"/>
    </sheetView>
  </sheetViews>
  <sheetFormatPr defaultColWidth="9.140625" defaultRowHeight="15"/>
  <cols>
    <col min="1" max="1" width="9.140625" style="71" customWidth="1"/>
    <col min="2" max="2" width="2.28515625" style="71" customWidth="1"/>
    <col min="3" max="3" width="45.28515625" style="71" customWidth="1"/>
    <col min="4" max="4" width="22" style="71" bestFit="1" customWidth="1"/>
    <col min="5" max="5" width="23.85546875" style="71" customWidth="1"/>
    <col min="6" max="7" width="9.140625" style="71" customWidth="1"/>
    <col min="8" max="8" width="0" style="71" hidden="1" customWidth="1"/>
    <col min="9" max="16384" width="9.140625" style="71"/>
  </cols>
  <sheetData>
    <row r="1" spans="2:5">
      <c r="B1" s="72" t="s">
        <v>51</v>
      </c>
      <c r="C1" s="54"/>
      <c r="D1" s="54"/>
      <c r="E1" s="54"/>
    </row>
    <row r="2" spans="2:5">
      <c r="B2" s="127"/>
      <c r="C2" s="54"/>
      <c r="D2" s="54"/>
      <c r="E2" s="54"/>
    </row>
    <row r="3" spans="2:5" ht="15.75">
      <c r="B3" s="113"/>
      <c r="C3" s="114"/>
      <c r="D3" s="3" t="s">
        <v>52</v>
      </c>
      <c r="E3" s="4" t="s">
        <v>53</v>
      </c>
    </row>
    <row r="4" spans="2:5" ht="15.75">
      <c r="B4" s="53" t="s">
        <v>54</v>
      </c>
      <c r="C4" s="22"/>
      <c r="D4" s="5" t="s">
        <v>343</v>
      </c>
      <c r="E4" s="6" t="s">
        <v>55</v>
      </c>
    </row>
    <row r="5" spans="2:5">
      <c r="B5" s="113"/>
      <c r="C5" s="114" t="s">
        <v>56</v>
      </c>
      <c r="D5" s="128">
        <v>31174563.988362744</v>
      </c>
      <c r="E5" s="117">
        <v>3.7000000000000006E-3</v>
      </c>
    </row>
    <row r="6" spans="2:5">
      <c r="B6" s="21"/>
      <c r="C6" s="22" t="s">
        <v>57</v>
      </c>
      <c r="D6" s="129">
        <v>1815754805.0249636</v>
      </c>
      <c r="E6" s="119">
        <v>0.21550558914313156</v>
      </c>
    </row>
    <row r="7" spans="2:5">
      <c r="B7" s="21"/>
      <c r="C7" s="22" t="s">
        <v>58</v>
      </c>
      <c r="D7" s="129">
        <v>2160895794.2274566</v>
      </c>
      <c r="E7" s="119">
        <v>0.25646916638918149</v>
      </c>
    </row>
    <row r="8" spans="2:5" hidden="1">
      <c r="B8" s="21"/>
      <c r="C8" s="22" t="s">
        <v>59</v>
      </c>
      <c r="D8" s="129">
        <v>0</v>
      </c>
      <c r="E8" s="119">
        <v>0</v>
      </c>
    </row>
    <row r="9" spans="2:5">
      <c r="B9" s="21"/>
      <c r="C9" s="22" t="s">
        <v>60</v>
      </c>
      <c r="D9" s="129">
        <v>2634671934.9083867</v>
      </c>
      <c r="E9" s="119">
        <v>0.31270000000000003</v>
      </c>
    </row>
    <row r="10" spans="2:5">
      <c r="B10" s="21"/>
      <c r="C10" s="22" t="s">
        <v>61</v>
      </c>
      <c r="D10" s="129">
        <v>1332293392.3874078</v>
      </c>
      <c r="E10" s="119">
        <v>0.15812524446768697</v>
      </c>
    </row>
    <row r="11" spans="2:5" hidden="1">
      <c r="B11" s="21"/>
      <c r="C11" s="22" t="s">
        <v>62</v>
      </c>
      <c r="D11" s="129">
        <v>0</v>
      </c>
      <c r="E11" s="119">
        <v>0</v>
      </c>
    </row>
    <row r="12" spans="2:5">
      <c r="B12" s="21"/>
      <c r="C12" s="22" t="s">
        <v>63</v>
      </c>
      <c r="D12" s="129">
        <v>317643530.36791229</v>
      </c>
      <c r="E12" s="119">
        <v>3.7700000000000004E-2</v>
      </c>
    </row>
    <row r="13" spans="2:5">
      <c r="B13" s="23"/>
      <c r="C13" s="24" t="s">
        <v>64</v>
      </c>
      <c r="D13" s="130">
        <v>133123813.78814362</v>
      </c>
      <c r="E13" s="131">
        <v>1.5800000000000002E-2</v>
      </c>
    </row>
    <row r="14" spans="2:5" ht="15.75">
      <c r="B14" s="23"/>
      <c r="C14" s="132" t="s">
        <v>65</v>
      </c>
      <c r="D14" s="133">
        <v>8425557834.6926327</v>
      </c>
      <c r="E14" s="134">
        <v>1</v>
      </c>
    </row>
    <row r="15" spans="2:5">
      <c r="B15" s="71" t="s">
        <v>23</v>
      </c>
      <c r="C15" s="135"/>
    </row>
    <row r="16" spans="2:5">
      <c r="C16" s="135"/>
    </row>
  </sheetData>
  <printOptions horizontalCentered="1"/>
  <pageMargins left="0.2" right="0.2" top="0.5" bottom="0.5" header="0.2" footer="0.2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2:F50"/>
  <sheetViews>
    <sheetView showGridLines="0" zoomScale="60" zoomScaleNormal="60" workbookViewId="0">
      <selection sqref="A1:XFD1048576"/>
    </sheetView>
  </sheetViews>
  <sheetFormatPr defaultColWidth="9.140625" defaultRowHeight="15"/>
  <cols>
    <col min="1" max="1" width="9.140625" style="71" customWidth="1"/>
    <col min="2" max="2" width="3.140625" style="71" customWidth="1"/>
    <col min="3" max="3" width="3.85546875" style="71" customWidth="1"/>
    <col min="4" max="4" width="35.85546875" style="71" customWidth="1"/>
    <col min="5" max="5" width="24.85546875" style="71" customWidth="1"/>
    <col min="6" max="6" width="21.7109375" style="71" customWidth="1"/>
    <col min="7" max="7" width="9.140625" style="71" customWidth="1"/>
    <col min="8" max="8" width="0" style="71" hidden="1" customWidth="1"/>
    <col min="9" max="16384" width="9.140625" style="71"/>
  </cols>
  <sheetData>
    <row r="2" spans="2:6">
      <c r="B2" s="72" t="s">
        <v>66</v>
      </c>
      <c r="C2" s="73"/>
      <c r="D2" s="73"/>
      <c r="E2" s="77"/>
      <c r="F2" s="75"/>
    </row>
    <row r="3" spans="2:6">
      <c r="B3" s="73"/>
      <c r="C3" s="73"/>
      <c r="D3" s="73"/>
      <c r="E3" s="77"/>
      <c r="F3" s="75"/>
    </row>
    <row r="4" spans="2:6" ht="15.75">
      <c r="B4" s="136"/>
      <c r="C4" s="137"/>
      <c r="D4" s="79"/>
      <c r="E4" s="112" t="s">
        <v>14</v>
      </c>
      <c r="F4" s="81" t="s">
        <v>39</v>
      </c>
    </row>
    <row r="5" spans="2:6" ht="15.75">
      <c r="B5" s="138" t="s">
        <v>54</v>
      </c>
      <c r="C5" s="139"/>
      <c r="D5" s="83"/>
      <c r="E5" s="86">
        <v>2015</v>
      </c>
      <c r="F5" s="86" t="s">
        <v>67</v>
      </c>
    </row>
    <row r="6" spans="2:6" ht="15.75">
      <c r="B6" s="140" t="s">
        <v>56</v>
      </c>
      <c r="C6" s="137"/>
      <c r="D6" s="137"/>
      <c r="E6" s="141"/>
      <c r="F6" s="142"/>
    </row>
    <row r="7" spans="2:6">
      <c r="B7" s="91"/>
      <c r="C7" s="73" t="s">
        <v>68</v>
      </c>
      <c r="D7" s="73"/>
      <c r="E7" s="7">
        <v>47377701.253083877</v>
      </c>
      <c r="F7" s="142">
        <v>3.0896763763275815E-2</v>
      </c>
    </row>
    <row r="8" spans="2:6">
      <c r="B8" s="91"/>
      <c r="C8" s="73" t="s">
        <v>69</v>
      </c>
      <c r="D8" s="73"/>
      <c r="E8" s="143">
        <v>105108365.75379835</v>
      </c>
      <c r="F8" s="142">
        <v>6.8545080498765495E-2</v>
      </c>
    </row>
    <row r="9" spans="2:6">
      <c r="B9" s="91"/>
      <c r="C9" s="144" t="s">
        <v>70</v>
      </c>
      <c r="D9" s="95"/>
      <c r="E9" s="143">
        <v>12055221.738435684</v>
      </c>
      <c r="F9" s="142">
        <v>7.8616591416433516E-3</v>
      </c>
    </row>
    <row r="10" spans="2:6" ht="15.75">
      <c r="B10" s="91"/>
      <c r="C10" s="145" t="s">
        <v>18</v>
      </c>
      <c r="D10" s="98"/>
      <c r="E10" s="146">
        <v>164541288.74531791</v>
      </c>
      <c r="F10" s="147">
        <v>0.10730350340368466</v>
      </c>
    </row>
    <row r="11" spans="2:6" ht="15.75">
      <c r="B11" s="91"/>
      <c r="C11" s="73"/>
      <c r="D11" s="145"/>
      <c r="E11" s="148"/>
      <c r="F11" s="149"/>
    </row>
    <row r="12" spans="2:6" ht="15.75">
      <c r="B12" s="87" t="s">
        <v>57</v>
      </c>
      <c r="C12" s="73"/>
      <c r="D12" s="73"/>
      <c r="E12" s="143"/>
      <c r="F12" s="142"/>
    </row>
    <row r="13" spans="2:6">
      <c r="B13" s="91"/>
      <c r="C13" s="73" t="s">
        <v>68</v>
      </c>
      <c r="D13" s="73"/>
      <c r="E13" s="143"/>
      <c r="F13" s="142"/>
    </row>
    <row r="14" spans="2:6">
      <c r="B14" s="91"/>
      <c r="C14" s="73"/>
      <c r="D14" s="150" t="s">
        <v>71</v>
      </c>
      <c r="E14" s="143">
        <v>43194843.148978584</v>
      </c>
      <c r="F14" s="142">
        <v>2.8168966185941207E-2</v>
      </c>
    </row>
    <row r="15" spans="2:6">
      <c r="B15" s="91"/>
      <c r="C15" s="73"/>
      <c r="D15" s="150" t="s">
        <v>72</v>
      </c>
      <c r="E15" s="143">
        <v>53652187.07101997</v>
      </c>
      <c r="F15" s="142">
        <v>3.4988589684023227E-2</v>
      </c>
    </row>
    <row r="16" spans="2:6">
      <c r="B16" s="91"/>
      <c r="C16" s="73" t="s">
        <v>69</v>
      </c>
      <c r="D16" s="150"/>
      <c r="E16" s="143"/>
      <c r="F16" s="142"/>
    </row>
    <row r="17" spans="2:6">
      <c r="B17" s="91"/>
      <c r="C17" s="73"/>
      <c r="D17" s="150" t="s">
        <v>73</v>
      </c>
      <c r="E17" s="143">
        <v>184433288.27192277</v>
      </c>
      <c r="F17" s="142">
        <v>0.12027581725381473</v>
      </c>
    </row>
    <row r="18" spans="2:6">
      <c r="B18" s="91"/>
      <c r="C18" s="73"/>
      <c r="D18" s="151" t="s">
        <v>74</v>
      </c>
      <c r="E18" s="143">
        <v>176013543.08794528</v>
      </c>
      <c r="F18" s="142">
        <v>0.11478498779151788</v>
      </c>
    </row>
    <row r="19" spans="2:6">
      <c r="B19" s="91"/>
      <c r="C19" s="144" t="s">
        <v>75</v>
      </c>
      <c r="D19" s="152"/>
      <c r="E19" s="143">
        <v>99380426.506824687</v>
      </c>
      <c r="F19" s="142">
        <v>6.4809677955303735E-2</v>
      </c>
    </row>
    <row r="20" spans="2:6" ht="15.75">
      <c r="B20" s="91"/>
      <c r="C20" s="145" t="s">
        <v>18</v>
      </c>
      <c r="D20" s="98"/>
      <c r="E20" s="146">
        <v>556674288.08669126</v>
      </c>
      <c r="F20" s="147">
        <v>0.36302803887060081</v>
      </c>
    </row>
    <row r="21" spans="2:6" ht="15.75">
      <c r="B21" s="91"/>
      <c r="C21" s="73"/>
      <c r="D21" s="145"/>
      <c r="E21" s="148"/>
      <c r="F21" s="149"/>
    </row>
    <row r="22" spans="2:6" ht="15.75">
      <c r="B22" s="87" t="s">
        <v>58</v>
      </c>
      <c r="C22" s="73"/>
      <c r="D22" s="150"/>
      <c r="E22" s="143"/>
      <c r="F22" s="142"/>
    </row>
    <row r="23" spans="2:6">
      <c r="B23" s="91"/>
      <c r="C23" s="73" t="s">
        <v>76</v>
      </c>
      <c r="D23" s="150"/>
      <c r="E23" s="143"/>
      <c r="F23" s="142"/>
    </row>
    <row r="24" spans="2:6">
      <c r="B24" s="91"/>
      <c r="C24" s="73"/>
      <c r="D24" s="150" t="s">
        <v>77</v>
      </c>
      <c r="E24" s="143">
        <v>75761648.47696656</v>
      </c>
      <c r="F24" s="142">
        <v>4.9406993024103625E-2</v>
      </c>
    </row>
    <row r="25" spans="2:6">
      <c r="B25" s="91"/>
      <c r="C25" s="73"/>
      <c r="D25" s="150" t="s">
        <v>78</v>
      </c>
      <c r="E25" s="143">
        <v>63925563.976527944</v>
      </c>
      <c r="F25" s="142">
        <v>4.1688241438020315E-2</v>
      </c>
    </row>
    <row r="26" spans="2:6">
      <c r="B26" s="91"/>
      <c r="C26" s="73"/>
      <c r="D26" s="150" t="s">
        <v>79</v>
      </c>
      <c r="E26" s="143">
        <v>18994657.529074013</v>
      </c>
      <c r="F26" s="142">
        <v>1.2387123708369615E-2</v>
      </c>
    </row>
    <row r="27" spans="2:6">
      <c r="B27" s="91"/>
      <c r="C27" s="144" t="s">
        <v>80</v>
      </c>
      <c r="D27" s="152"/>
      <c r="E27" s="143">
        <v>-1425574.4258249998</v>
      </c>
      <c r="F27" s="142">
        <v>9.2967018442701658E-4</v>
      </c>
    </row>
    <row r="28" spans="2:6" ht="15.75">
      <c r="B28" s="91"/>
      <c r="C28" s="145" t="s">
        <v>18</v>
      </c>
      <c r="D28" s="153"/>
      <c r="E28" s="146">
        <v>157256295.5567435</v>
      </c>
      <c r="F28" s="147">
        <v>0.10441202835492058</v>
      </c>
    </row>
    <row r="29" spans="2:6" ht="15.75">
      <c r="B29" s="91"/>
      <c r="C29" s="73"/>
      <c r="D29" s="145"/>
      <c r="E29" s="148"/>
      <c r="F29" s="149"/>
    </row>
    <row r="30" spans="2:6" ht="15.75" hidden="1">
      <c r="B30" s="87" t="s">
        <v>59</v>
      </c>
      <c r="C30" s="73"/>
      <c r="D30" s="150"/>
      <c r="E30" s="143"/>
      <c r="F30" s="142"/>
    </row>
    <row r="31" spans="2:6" hidden="1">
      <c r="B31" s="91"/>
      <c r="C31" s="73" t="s">
        <v>68</v>
      </c>
      <c r="D31" s="150"/>
      <c r="E31" s="143">
        <v>0</v>
      </c>
      <c r="F31" s="142">
        <v>0</v>
      </c>
    </row>
    <row r="32" spans="2:6" hidden="1">
      <c r="B32" s="91"/>
      <c r="C32" s="73" t="s">
        <v>69</v>
      </c>
      <c r="D32" s="150"/>
      <c r="E32" s="143">
        <v>0</v>
      </c>
      <c r="F32" s="142">
        <v>0</v>
      </c>
    </row>
    <row r="33" spans="2:6" hidden="1">
      <c r="B33" s="91"/>
      <c r="C33" s="144" t="s">
        <v>47</v>
      </c>
      <c r="D33" s="154"/>
      <c r="E33" s="155">
        <v>0</v>
      </c>
      <c r="F33" s="142">
        <v>0</v>
      </c>
    </row>
    <row r="34" spans="2:6" ht="15.75" hidden="1">
      <c r="B34" s="91"/>
      <c r="C34" s="145" t="s">
        <v>18</v>
      </c>
      <c r="D34" s="153"/>
      <c r="E34" s="148">
        <v>0</v>
      </c>
      <c r="F34" s="147">
        <v>0</v>
      </c>
    </row>
    <row r="35" spans="2:6" ht="15.75" hidden="1">
      <c r="B35" s="91"/>
      <c r="C35" s="73"/>
      <c r="D35" s="145"/>
      <c r="E35" s="148"/>
      <c r="F35" s="149"/>
    </row>
    <row r="36" spans="2:6" ht="15.75">
      <c r="B36" s="87" t="s">
        <v>60</v>
      </c>
      <c r="C36" s="73"/>
      <c r="D36" s="150"/>
      <c r="E36" s="143"/>
      <c r="F36" s="142"/>
    </row>
    <row r="37" spans="2:6">
      <c r="B37" s="91"/>
      <c r="C37" s="73" t="s">
        <v>81</v>
      </c>
      <c r="D37" s="150"/>
      <c r="E37" s="143">
        <v>61305606.284185722</v>
      </c>
      <c r="F37" s="142">
        <v>3.9979669435810612E-2</v>
      </c>
    </row>
    <row r="38" spans="2:6">
      <c r="B38" s="91"/>
      <c r="C38" s="73" t="s">
        <v>82</v>
      </c>
      <c r="D38" s="150"/>
      <c r="E38" s="143">
        <v>57442321.238624513</v>
      </c>
      <c r="F38" s="142">
        <v>3.7460277353757419E-2</v>
      </c>
    </row>
    <row r="39" spans="2:6">
      <c r="B39" s="91"/>
      <c r="C39" s="73" t="s">
        <v>83</v>
      </c>
      <c r="D39" s="150"/>
      <c r="E39" s="143">
        <v>68361966.316687018</v>
      </c>
      <c r="F39" s="142">
        <v>4.4581384655977031E-2</v>
      </c>
    </row>
    <row r="40" spans="2:6">
      <c r="B40" s="91"/>
      <c r="C40" s="73" t="s">
        <v>84</v>
      </c>
      <c r="D40" s="150"/>
      <c r="E40" s="143">
        <v>33398106.633608878</v>
      </c>
      <c r="F40" s="142">
        <v>2.1780149384772886E-2</v>
      </c>
    </row>
    <row r="41" spans="2:6">
      <c r="B41" s="91"/>
      <c r="C41" s="144" t="s">
        <v>85</v>
      </c>
      <c r="D41" s="154"/>
      <c r="E41" s="155">
        <v>71064910.906352863</v>
      </c>
      <c r="F41" s="156">
        <v>4.6344075505117675E-2</v>
      </c>
    </row>
    <row r="42" spans="2:6" ht="15.75">
      <c r="B42" s="102"/>
      <c r="C42" s="145" t="s">
        <v>18</v>
      </c>
      <c r="D42" s="145"/>
      <c r="E42" s="148">
        <v>291572911.37945902</v>
      </c>
      <c r="F42" s="149">
        <v>0.19014555633543562</v>
      </c>
    </row>
    <row r="43" spans="2:6" ht="15.75">
      <c r="B43" s="91"/>
      <c r="C43" s="73"/>
      <c r="D43" s="145"/>
      <c r="E43" s="148"/>
      <c r="F43" s="149"/>
    </row>
    <row r="44" spans="2:6" ht="15.75">
      <c r="B44" s="87" t="s">
        <v>61</v>
      </c>
      <c r="C44" s="73"/>
      <c r="D44" s="150"/>
      <c r="E44" s="143">
        <v>159469982.25047785</v>
      </c>
      <c r="F44" s="142">
        <v>0.10399631553686006</v>
      </c>
    </row>
    <row r="45" spans="2:6" ht="15.75">
      <c r="B45" s="87" t="s">
        <v>62</v>
      </c>
      <c r="C45" s="73"/>
      <c r="D45" s="150"/>
      <c r="E45" s="143">
        <v>72878263.369734824</v>
      </c>
      <c r="F45" s="142">
        <v>4.7526630192213634E-2</v>
      </c>
    </row>
    <row r="46" spans="2:6" ht="15.75">
      <c r="B46" s="87" t="s">
        <v>64</v>
      </c>
      <c r="C46" s="73"/>
      <c r="D46" s="150"/>
      <c r="E46" s="143">
        <v>-2372437.7371920384</v>
      </c>
      <c r="F46" s="142">
        <v>1.5471550195638038E-3</v>
      </c>
    </row>
    <row r="47" spans="2:6" ht="15.75">
      <c r="B47" s="157" t="s">
        <v>63</v>
      </c>
      <c r="C47" s="144"/>
      <c r="D47" s="144"/>
      <c r="E47" s="155">
        <v>125802923.23665808</v>
      </c>
      <c r="F47" s="142">
        <v>8.2040772286720909E-2</v>
      </c>
    </row>
    <row r="48" spans="2:6" ht="15.75">
      <c r="B48" s="158" t="s">
        <v>86</v>
      </c>
      <c r="C48" s="159"/>
      <c r="D48" s="106"/>
      <c r="E48" s="2">
        <v>1525823514.8878903</v>
      </c>
      <c r="F48" s="8">
        <v>1.0000000000000002</v>
      </c>
    </row>
    <row r="49" spans="2:6">
      <c r="B49" s="73" t="s">
        <v>22</v>
      </c>
      <c r="C49" s="73"/>
      <c r="D49" s="73"/>
      <c r="E49" s="77"/>
      <c r="F49" s="75"/>
    </row>
    <row r="50" spans="2:6">
      <c r="B50" s="71" t="s">
        <v>23</v>
      </c>
      <c r="C50" s="73"/>
      <c r="D50" s="73"/>
      <c r="E50" s="77"/>
      <c r="F50" s="75"/>
    </row>
  </sheetData>
  <printOptions horizontalCentered="1"/>
  <pageMargins left="0.2" right="0.2" top="0.5" bottom="0.5" header="0.2" footer="0.2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38"/>
  <sheetViews>
    <sheetView showGridLines="0" zoomScale="70" zoomScaleNormal="70" zoomScaleSheetLayoutView="75" workbookViewId="0">
      <selection sqref="A1:XFD1048576"/>
    </sheetView>
  </sheetViews>
  <sheetFormatPr defaultColWidth="9.140625" defaultRowHeight="15" outlineLevelCol="1"/>
  <cols>
    <col min="1" max="1" width="2" style="71" customWidth="1"/>
    <col min="2" max="3" width="2.140625" style="71" customWidth="1"/>
    <col min="4" max="4" width="34.28515625" style="71" customWidth="1"/>
    <col min="5" max="7" width="12.5703125" style="71" customWidth="1"/>
    <col min="8" max="8" width="12.5703125" style="71" customWidth="1" outlineLevel="1"/>
    <col min="9" max="10" width="12.5703125" style="71" customWidth="1"/>
    <col min="11" max="11" width="11.140625" style="71" bestFit="1" customWidth="1"/>
    <col min="12" max="12" width="12.28515625" style="71" customWidth="1"/>
    <col min="13" max="13" width="12.42578125" style="71" bestFit="1" customWidth="1"/>
    <col min="14" max="14" width="14.140625" style="71" bestFit="1" customWidth="1"/>
    <col min="15" max="16384" width="9.140625" style="71"/>
  </cols>
  <sheetData>
    <row r="1" spans="2:14">
      <c r="B1" s="72" t="s">
        <v>87</v>
      </c>
    </row>
    <row r="3" spans="2:14">
      <c r="B3" s="160"/>
      <c r="C3" s="161"/>
      <c r="D3" s="162" t="s">
        <v>14</v>
      </c>
      <c r="E3" s="163" t="s">
        <v>88</v>
      </c>
      <c r="F3" s="164" t="s">
        <v>89</v>
      </c>
      <c r="G3" s="165"/>
      <c r="H3" s="166" t="s">
        <v>90</v>
      </c>
      <c r="I3" s="163"/>
      <c r="J3" s="165"/>
      <c r="K3" s="164" t="s">
        <v>91</v>
      </c>
      <c r="L3" s="167" t="s">
        <v>92</v>
      </c>
      <c r="M3" s="164" t="s">
        <v>93</v>
      </c>
      <c r="N3" s="164" t="s">
        <v>94</v>
      </c>
    </row>
    <row r="4" spans="2:14" ht="22.5">
      <c r="B4" s="168"/>
      <c r="C4" s="169"/>
      <c r="D4" s="170">
        <v>2015</v>
      </c>
      <c r="E4" s="171" t="s">
        <v>95</v>
      </c>
      <c r="F4" s="172" t="s">
        <v>96</v>
      </c>
      <c r="G4" s="173" t="s">
        <v>58</v>
      </c>
      <c r="H4" s="174" t="s">
        <v>97</v>
      </c>
      <c r="I4" s="171" t="s">
        <v>60</v>
      </c>
      <c r="J4" s="173" t="s">
        <v>61</v>
      </c>
      <c r="K4" s="172" t="s">
        <v>98</v>
      </c>
      <c r="L4" s="175" t="s">
        <v>99</v>
      </c>
      <c r="M4" s="172" t="s">
        <v>100</v>
      </c>
      <c r="N4" s="172" t="s">
        <v>101</v>
      </c>
    </row>
    <row r="5" spans="2:14">
      <c r="B5" s="176"/>
      <c r="C5" s="177"/>
      <c r="D5" s="178"/>
      <c r="E5" s="177"/>
      <c r="F5" s="179"/>
      <c r="G5" s="179"/>
      <c r="H5" s="178"/>
      <c r="I5" s="177"/>
      <c r="J5" s="179"/>
      <c r="K5" s="177"/>
      <c r="L5" s="179"/>
      <c r="M5" s="177"/>
      <c r="N5" s="179"/>
    </row>
    <row r="6" spans="2:14">
      <c r="B6" s="180" t="s">
        <v>17</v>
      </c>
      <c r="C6" s="177"/>
      <c r="D6" s="178"/>
      <c r="E6" s="177"/>
      <c r="F6" s="179"/>
      <c r="G6" s="179"/>
      <c r="H6" s="178"/>
      <c r="I6" s="177"/>
      <c r="J6" s="179"/>
      <c r="K6" s="177"/>
      <c r="L6" s="179"/>
      <c r="M6" s="177"/>
      <c r="N6" s="179"/>
    </row>
    <row r="7" spans="2:14">
      <c r="B7" s="176"/>
      <c r="C7" s="181" t="s">
        <v>327</v>
      </c>
      <c r="D7" s="182"/>
      <c r="E7" s="181">
        <v>1238623.6017783936</v>
      </c>
      <c r="F7" s="183">
        <v>9088453.3364492208</v>
      </c>
      <c r="G7" s="183">
        <v>829484.12084524753</v>
      </c>
      <c r="H7" s="182">
        <v>0</v>
      </c>
      <c r="I7" s="181">
        <v>4520303.8886239752</v>
      </c>
      <c r="J7" s="183">
        <v>3077563.6580142742</v>
      </c>
      <c r="K7" s="181">
        <v>381387.65467256703</v>
      </c>
      <c r="L7" s="183">
        <v>301217.16548123461</v>
      </c>
      <c r="M7" s="181">
        <v>6761777.1932017505</v>
      </c>
      <c r="N7" s="183">
        <v>26198810.619066663</v>
      </c>
    </row>
    <row r="8" spans="2:14">
      <c r="B8" s="176"/>
      <c r="C8" s="184" t="s">
        <v>328</v>
      </c>
      <c r="D8" s="185"/>
      <c r="E8" s="184">
        <v>0</v>
      </c>
      <c r="F8" s="186">
        <v>0</v>
      </c>
      <c r="G8" s="186">
        <v>0</v>
      </c>
      <c r="H8" s="185">
        <v>0</v>
      </c>
      <c r="I8" s="184">
        <v>0</v>
      </c>
      <c r="J8" s="186">
        <v>0</v>
      </c>
      <c r="K8" s="184">
        <v>2937192.2325946698</v>
      </c>
      <c r="L8" s="186">
        <v>0</v>
      </c>
      <c r="M8" s="184">
        <v>14446126.915117331</v>
      </c>
      <c r="N8" s="186">
        <v>17383319.147712</v>
      </c>
    </row>
    <row r="9" spans="2:14">
      <c r="B9" s="176"/>
      <c r="C9" s="184" t="s">
        <v>329</v>
      </c>
      <c r="D9" s="185"/>
      <c r="E9" s="184">
        <v>12735808.628834046</v>
      </c>
      <c r="F9" s="186">
        <v>38811779.723916121</v>
      </c>
      <c r="G9" s="186">
        <v>3543396.5236540916</v>
      </c>
      <c r="H9" s="185">
        <v>0</v>
      </c>
      <c r="I9" s="184">
        <v>97971519.016756773</v>
      </c>
      <c r="J9" s="186">
        <v>57984157.226537473</v>
      </c>
      <c r="K9" s="184">
        <v>8326.7752905112375</v>
      </c>
      <c r="L9" s="186">
        <v>5476274.2131501827</v>
      </c>
      <c r="M9" s="184">
        <v>949695.15966081584</v>
      </c>
      <c r="N9" s="186">
        <v>217480957.2678</v>
      </c>
    </row>
    <row r="10" spans="2:14">
      <c r="B10" s="176"/>
      <c r="C10" s="184" t="s">
        <v>330</v>
      </c>
      <c r="D10" s="185"/>
      <c r="E10" s="184">
        <v>0</v>
      </c>
      <c r="F10" s="186">
        <v>0</v>
      </c>
      <c r="G10" s="186">
        <v>0</v>
      </c>
      <c r="H10" s="185">
        <v>0</v>
      </c>
      <c r="I10" s="184">
        <v>0</v>
      </c>
      <c r="J10" s="186">
        <v>0</v>
      </c>
      <c r="K10" s="184">
        <v>0</v>
      </c>
      <c r="L10" s="186">
        <v>0</v>
      </c>
      <c r="M10" s="184">
        <v>9223229.1363066696</v>
      </c>
      <c r="N10" s="186">
        <v>9223229.1363066696</v>
      </c>
    </row>
    <row r="11" spans="2:14">
      <c r="B11" s="176"/>
      <c r="C11" s="184" t="s">
        <v>331</v>
      </c>
      <c r="D11" s="185"/>
      <c r="E11" s="184">
        <v>2520912.9447115795</v>
      </c>
      <c r="F11" s="186">
        <v>10983144.01046196</v>
      </c>
      <c r="G11" s="186">
        <v>9447720.399408916</v>
      </c>
      <c r="H11" s="185">
        <v>0</v>
      </c>
      <c r="I11" s="184">
        <v>18340520.367399193</v>
      </c>
      <c r="J11" s="186">
        <v>10813537.896071024</v>
      </c>
      <c r="K11" s="184">
        <v>741415.31532157748</v>
      </c>
      <c r="L11" s="186">
        <v>1068258.9978476381</v>
      </c>
      <c r="M11" s="184">
        <v>32223111.595050126</v>
      </c>
      <c r="N11" s="186">
        <v>86138621.526272014</v>
      </c>
    </row>
    <row r="12" spans="2:14">
      <c r="B12" s="176"/>
      <c r="C12" s="184" t="s">
        <v>332</v>
      </c>
      <c r="D12" s="185"/>
      <c r="E12" s="184">
        <v>0</v>
      </c>
      <c r="F12" s="186">
        <v>0</v>
      </c>
      <c r="G12" s="186">
        <v>5445060.2051999997</v>
      </c>
      <c r="H12" s="185">
        <v>0</v>
      </c>
      <c r="I12" s="184">
        <v>0</v>
      </c>
      <c r="J12" s="186">
        <v>0</v>
      </c>
      <c r="K12" s="184">
        <v>0</v>
      </c>
      <c r="L12" s="186">
        <v>0</v>
      </c>
      <c r="M12" s="184">
        <v>0</v>
      </c>
      <c r="N12" s="186">
        <v>5445060.2051999997</v>
      </c>
    </row>
    <row r="13" spans="2:14">
      <c r="B13" s="176"/>
      <c r="C13" s="184" t="s">
        <v>333</v>
      </c>
      <c r="D13" s="185"/>
      <c r="E13" s="184">
        <v>9637903.2538234349</v>
      </c>
      <c r="F13" s="186">
        <v>0</v>
      </c>
      <c r="G13" s="186">
        <v>0</v>
      </c>
      <c r="H13" s="185">
        <v>0</v>
      </c>
      <c r="I13" s="184">
        <v>132579.47222459278</v>
      </c>
      <c r="J13" s="186">
        <v>1186203.323614907</v>
      </c>
      <c r="K13" s="184">
        <v>5629502.4172382979</v>
      </c>
      <c r="L13" s="186">
        <v>0</v>
      </c>
      <c r="M13" s="184">
        <v>198655.77410408636</v>
      </c>
      <c r="N13" s="186">
        <v>16784844.241005316</v>
      </c>
    </row>
    <row r="14" spans="2:14">
      <c r="B14" s="176"/>
      <c r="C14" s="184" t="s">
        <v>334</v>
      </c>
      <c r="D14" s="185"/>
      <c r="E14" s="184">
        <v>0</v>
      </c>
      <c r="F14" s="186">
        <v>0</v>
      </c>
      <c r="G14" s="186">
        <v>0</v>
      </c>
      <c r="H14" s="185">
        <v>0</v>
      </c>
      <c r="I14" s="184">
        <v>0</v>
      </c>
      <c r="J14" s="186">
        <v>0</v>
      </c>
      <c r="K14" s="184">
        <v>0</v>
      </c>
      <c r="L14" s="186">
        <v>0</v>
      </c>
      <c r="M14" s="184">
        <v>1021746.4675465401</v>
      </c>
      <c r="N14" s="186">
        <v>1021746.4675465401</v>
      </c>
    </row>
    <row r="15" spans="2:14" hidden="1">
      <c r="B15" s="176"/>
      <c r="C15" s="184" t="s">
        <v>335</v>
      </c>
      <c r="D15" s="185"/>
      <c r="E15" s="184">
        <v>0</v>
      </c>
      <c r="F15" s="186">
        <v>0</v>
      </c>
      <c r="G15" s="186">
        <v>0</v>
      </c>
      <c r="H15" s="185">
        <v>0</v>
      </c>
      <c r="I15" s="184">
        <v>0</v>
      </c>
      <c r="J15" s="186">
        <v>0</v>
      </c>
      <c r="K15" s="184">
        <v>0</v>
      </c>
      <c r="L15" s="186">
        <v>0</v>
      </c>
      <c r="M15" s="184">
        <v>0</v>
      </c>
      <c r="N15" s="186">
        <v>0</v>
      </c>
    </row>
    <row r="16" spans="2:14" hidden="1">
      <c r="B16" s="176"/>
      <c r="C16" s="184" t="s">
        <v>335</v>
      </c>
      <c r="D16" s="185"/>
      <c r="E16" s="184">
        <v>0</v>
      </c>
      <c r="F16" s="186">
        <v>0</v>
      </c>
      <c r="G16" s="186">
        <v>0</v>
      </c>
      <c r="H16" s="185">
        <v>0</v>
      </c>
      <c r="I16" s="184">
        <v>0</v>
      </c>
      <c r="J16" s="186">
        <v>0</v>
      </c>
      <c r="K16" s="184">
        <v>0</v>
      </c>
      <c r="L16" s="186">
        <v>0</v>
      </c>
      <c r="M16" s="184">
        <v>0</v>
      </c>
      <c r="N16" s="186">
        <v>0</v>
      </c>
    </row>
    <row r="17" spans="2:14" hidden="1">
      <c r="B17" s="176"/>
      <c r="C17" s="184" t="s">
        <v>335</v>
      </c>
      <c r="D17" s="185"/>
      <c r="E17" s="184">
        <v>0</v>
      </c>
      <c r="F17" s="186">
        <v>0</v>
      </c>
      <c r="G17" s="186">
        <v>0</v>
      </c>
      <c r="H17" s="185">
        <v>0</v>
      </c>
      <c r="I17" s="184">
        <v>0</v>
      </c>
      <c r="J17" s="186">
        <v>0</v>
      </c>
      <c r="K17" s="184">
        <v>0</v>
      </c>
      <c r="L17" s="186">
        <v>0</v>
      </c>
      <c r="M17" s="184">
        <v>0</v>
      </c>
      <c r="N17" s="186">
        <v>0</v>
      </c>
    </row>
    <row r="18" spans="2:14">
      <c r="B18" s="176"/>
      <c r="C18" s="184" t="s">
        <v>336</v>
      </c>
      <c r="D18" s="185"/>
      <c r="E18" s="184">
        <v>0</v>
      </c>
      <c r="F18" s="186">
        <v>0</v>
      </c>
      <c r="G18" s="186">
        <v>0</v>
      </c>
      <c r="H18" s="185">
        <v>0</v>
      </c>
      <c r="I18" s="184">
        <v>0</v>
      </c>
      <c r="J18" s="186">
        <v>0</v>
      </c>
      <c r="K18" s="184">
        <v>0</v>
      </c>
      <c r="L18" s="186">
        <v>0</v>
      </c>
      <c r="M18" s="184">
        <v>12661932.047733329</v>
      </c>
      <c r="N18" s="186">
        <v>12661932.047733329</v>
      </c>
    </row>
    <row r="19" spans="2:14">
      <c r="B19" s="176"/>
      <c r="C19" s="187" t="s">
        <v>337</v>
      </c>
      <c r="D19" s="188"/>
      <c r="E19" s="184">
        <v>0</v>
      </c>
      <c r="F19" s="186">
        <v>0</v>
      </c>
      <c r="G19" s="186">
        <v>0</v>
      </c>
      <c r="H19" s="185">
        <v>0</v>
      </c>
      <c r="I19" s="184">
        <v>0</v>
      </c>
      <c r="J19" s="186">
        <v>0</v>
      </c>
      <c r="K19" s="184">
        <v>0</v>
      </c>
      <c r="L19" s="186">
        <v>0</v>
      </c>
      <c r="M19" s="184">
        <v>2961545.398</v>
      </c>
      <c r="N19" s="186">
        <v>2961545.398</v>
      </c>
    </row>
    <row r="20" spans="2:14">
      <c r="B20" s="176"/>
      <c r="C20" s="189" t="s">
        <v>102</v>
      </c>
      <c r="D20" s="179"/>
      <c r="E20" s="190">
        <v>26133248.429147452</v>
      </c>
      <c r="F20" s="191">
        <v>58883377.070827305</v>
      </c>
      <c r="G20" s="191">
        <v>19265661.249108255</v>
      </c>
      <c r="H20" s="192">
        <v>0</v>
      </c>
      <c r="I20" s="190">
        <v>120964922.74500453</v>
      </c>
      <c r="J20" s="191">
        <v>73061462.104237691</v>
      </c>
      <c r="K20" s="190">
        <v>9697824.3951176219</v>
      </c>
      <c r="L20" s="191">
        <v>6845750.3764790557</v>
      </c>
      <c r="M20" s="190">
        <v>80447819.686720639</v>
      </c>
      <c r="N20" s="191">
        <v>395300066.05664247</v>
      </c>
    </row>
    <row r="21" spans="2:14">
      <c r="B21" s="176"/>
      <c r="C21" s="177"/>
      <c r="D21" s="178"/>
      <c r="E21" s="184"/>
      <c r="F21" s="186"/>
      <c r="G21" s="186"/>
      <c r="H21" s="185"/>
      <c r="I21" s="184"/>
      <c r="J21" s="186"/>
      <c r="K21" s="184"/>
      <c r="L21" s="186"/>
      <c r="M21" s="184"/>
      <c r="N21" s="186"/>
    </row>
    <row r="22" spans="2:14">
      <c r="B22" s="176"/>
      <c r="C22" s="177"/>
      <c r="D22" s="178"/>
      <c r="E22" s="184"/>
      <c r="F22" s="186"/>
      <c r="G22" s="186"/>
      <c r="H22" s="185"/>
      <c r="I22" s="184"/>
      <c r="J22" s="186"/>
      <c r="K22" s="184"/>
      <c r="L22" s="186"/>
      <c r="M22" s="184"/>
      <c r="N22" s="186"/>
    </row>
    <row r="23" spans="2:14">
      <c r="B23" s="180" t="s">
        <v>19</v>
      </c>
      <c r="C23" s="177"/>
      <c r="D23" s="178"/>
      <c r="E23" s="184"/>
      <c r="F23" s="186"/>
      <c r="G23" s="186"/>
      <c r="H23" s="185"/>
      <c r="I23" s="184"/>
      <c r="J23" s="186"/>
      <c r="K23" s="184"/>
      <c r="L23" s="186"/>
      <c r="M23" s="184"/>
      <c r="N23" s="186"/>
    </row>
    <row r="24" spans="2:14">
      <c r="B24" s="176"/>
      <c r="C24" s="184" t="s">
        <v>118</v>
      </c>
      <c r="D24" s="178"/>
      <c r="E24" s="184">
        <v>78539664.818042502</v>
      </c>
      <c r="F24" s="186">
        <v>417169212.46010804</v>
      </c>
      <c r="G24" s="186">
        <v>0</v>
      </c>
      <c r="H24" s="185">
        <v>0</v>
      </c>
      <c r="I24" s="184">
        <v>0</v>
      </c>
      <c r="J24" s="186">
        <v>0</v>
      </c>
      <c r="K24" s="184">
        <v>0</v>
      </c>
      <c r="L24" s="186">
        <v>0</v>
      </c>
      <c r="M24" s="184">
        <v>0</v>
      </c>
      <c r="N24" s="186">
        <v>495708877.27815056</v>
      </c>
    </row>
    <row r="25" spans="2:14">
      <c r="B25" s="176"/>
      <c r="C25" s="184" t="s">
        <v>338</v>
      </c>
      <c r="D25" s="178"/>
      <c r="E25" s="184">
        <v>0</v>
      </c>
      <c r="F25" s="186">
        <v>29178395.783908639</v>
      </c>
      <c r="G25" s="186">
        <v>0</v>
      </c>
      <c r="H25" s="185">
        <v>0</v>
      </c>
      <c r="I25" s="184">
        <v>0</v>
      </c>
      <c r="J25" s="186">
        <v>0</v>
      </c>
      <c r="K25" s="184">
        <v>0</v>
      </c>
      <c r="L25" s="186">
        <v>0</v>
      </c>
      <c r="M25" s="184">
        <v>0</v>
      </c>
      <c r="N25" s="186">
        <v>29178395.783908639</v>
      </c>
    </row>
    <row r="26" spans="2:14">
      <c r="B26" s="176"/>
      <c r="C26" s="184" t="s">
        <v>266</v>
      </c>
      <c r="D26" s="178"/>
      <c r="E26" s="184">
        <v>69269619.860991254</v>
      </c>
      <c r="F26" s="186">
        <v>0</v>
      </c>
      <c r="G26" s="186">
        <v>0</v>
      </c>
      <c r="H26" s="185">
        <v>0</v>
      </c>
      <c r="I26" s="184">
        <v>0</v>
      </c>
      <c r="J26" s="186">
        <v>0</v>
      </c>
      <c r="K26" s="184">
        <v>0</v>
      </c>
      <c r="L26" s="186">
        <v>0</v>
      </c>
      <c r="M26" s="184">
        <v>0</v>
      </c>
      <c r="N26" s="186">
        <v>69269619.860991254</v>
      </c>
    </row>
    <row r="27" spans="2:14">
      <c r="B27" s="176"/>
      <c r="C27" s="184" t="s">
        <v>62</v>
      </c>
      <c r="D27" s="178"/>
      <c r="E27" s="184">
        <v>0</v>
      </c>
      <c r="F27" s="186">
        <v>0</v>
      </c>
      <c r="G27" s="186">
        <v>0</v>
      </c>
      <c r="H27" s="185">
        <v>0</v>
      </c>
      <c r="I27" s="184">
        <v>0</v>
      </c>
      <c r="J27" s="186">
        <v>0</v>
      </c>
      <c r="K27" s="184">
        <v>62160117.654461436</v>
      </c>
      <c r="L27" s="186">
        <v>0</v>
      </c>
      <c r="M27" s="184">
        <v>0</v>
      </c>
      <c r="N27" s="186">
        <v>62160117.654461436</v>
      </c>
    </row>
    <row r="28" spans="2:14">
      <c r="B28" s="176"/>
      <c r="C28" s="184" t="s">
        <v>339</v>
      </c>
      <c r="D28" s="178"/>
      <c r="E28" s="184">
        <v>2027958.3947832356</v>
      </c>
      <c r="F28" s="186">
        <v>118117937.46635687</v>
      </c>
      <c r="G28" s="186">
        <v>140569945.67081052</v>
      </c>
      <c r="H28" s="185">
        <v>0</v>
      </c>
      <c r="I28" s="184">
        <v>178632646.99635813</v>
      </c>
      <c r="J28" s="186">
        <v>102587193.991781</v>
      </c>
      <c r="K28" s="184">
        <v>0</v>
      </c>
      <c r="L28" s="186">
        <v>8659930.4425878711</v>
      </c>
      <c r="M28" s="184">
        <v>20663251.752250798</v>
      </c>
      <c r="N28" s="186">
        <v>571258864.71492839</v>
      </c>
    </row>
    <row r="29" spans="2:14" hidden="1">
      <c r="B29" s="176"/>
      <c r="C29" s="184" t="s">
        <v>340</v>
      </c>
      <c r="D29" s="178"/>
      <c r="E29" s="184">
        <v>0</v>
      </c>
      <c r="F29" s="186">
        <v>0</v>
      </c>
      <c r="G29" s="186">
        <v>0</v>
      </c>
      <c r="H29" s="185">
        <v>0</v>
      </c>
      <c r="I29" s="184">
        <v>0</v>
      </c>
      <c r="J29" s="186">
        <v>0</v>
      </c>
      <c r="K29" s="184">
        <v>0</v>
      </c>
      <c r="L29" s="186">
        <v>0</v>
      </c>
      <c r="M29" s="184">
        <v>0</v>
      </c>
      <c r="N29" s="186">
        <v>0</v>
      </c>
    </row>
    <row r="30" spans="2:14">
      <c r="B30" s="176"/>
      <c r="C30" s="184" t="s">
        <v>344</v>
      </c>
      <c r="D30" s="178"/>
      <c r="E30" s="184">
        <v>582285.92632187007</v>
      </c>
      <c r="F30" s="186">
        <v>1182758.8694175486</v>
      </c>
      <c r="G30" s="186">
        <v>389946.49301222642</v>
      </c>
      <c r="H30" s="185">
        <v>0</v>
      </c>
      <c r="I30" s="184">
        <v>2125027.5977824316</v>
      </c>
      <c r="J30" s="186">
        <v>1446784.9658672833</v>
      </c>
      <c r="K30" s="184">
        <v>1729293.098783107</v>
      </c>
      <c r="L30" s="186">
        <v>141604.37115396516</v>
      </c>
      <c r="M30" s="184">
        <v>19865297.047661569</v>
      </c>
      <c r="N30" s="186">
        <v>27462998.370000001</v>
      </c>
    </row>
    <row r="31" spans="2:14">
      <c r="B31" s="176"/>
      <c r="C31" s="184" t="s">
        <v>342</v>
      </c>
      <c r="D31" s="178"/>
      <c r="E31" s="184">
        <v>0</v>
      </c>
      <c r="F31" s="186">
        <v>0</v>
      </c>
      <c r="G31" s="186">
        <v>0</v>
      </c>
      <c r="H31" s="185">
        <v>0</v>
      </c>
      <c r="I31" s="184">
        <v>0</v>
      </c>
      <c r="J31" s="186">
        <v>0</v>
      </c>
      <c r="K31" s="184">
        <v>0</v>
      </c>
      <c r="L31" s="186">
        <v>0</v>
      </c>
      <c r="M31" s="184">
        <v>11200000</v>
      </c>
      <c r="N31" s="186">
        <v>11200000</v>
      </c>
    </row>
    <row r="32" spans="2:14">
      <c r="B32" s="176"/>
      <c r="C32" s="193" t="s">
        <v>103</v>
      </c>
      <c r="D32" s="194"/>
      <c r="E32" s="190">
        <v>150419529.00013885</v>
      </c>
      <c r="F32" s="191">
        <v>565648304.57979119</v>
      </c>
      <c r="G32" s="191">
        <v>140959892.16382274</v>
      </c>
      <c r="H32" s="192">
        <v>0</v>
      </c>
      <c r="I32" s="190">
        <v>180757674.59414056</v>
      </c>
      <c r="J32" s="191">
        <v>104033978.95764828</v>
      </c>
      <c r="K32" s="190">
        <v>63889410.753244542</v>
      </c>
      <c r="L32" s="191">
        <v>8801534.8137418367</v>
      </c>
      <c r="M32" s="190">
        <v>51728548.799912363</v>
      </c>
      <c r="N32" s="191">
        <v>1266238873.6624403</v>
      </c>
    </row>
    <row r="33" spans="2:14">
      <c r="B33" s="176"/>
      <c r="C33" s="177"/>
      <c r="D33" s="178"/>
      <c r="E33" s="184"/>
      <c r="F33" s="186"/>
      <c r="G33" s="186"/>
      <c r="H33" s="185"/>
      <c r="I33" s="184"/>
      <c r="J33" s="186"/>
      <c r="K33" s="184"/>
      <c r="L33" s="186"/>
      <c r="M33" s="184"/>
      <c r="N33" s="186"/>
    </row>
    <row r="34" spans="2:14">
      <c r="B34" s="176"/>
      <c r="C34" s="177"/>
      <c r="D34" s="178"/>
      <c r="E34" s="184"/>
      <c r="F34" s="186"/>
      <c r="G34" s="186"/>
      <c r="H34" s="185"/>
      <c r="I34" s="184"/>
      <c r="J34" s="186"/>
      <c r="K34" s="184"/>
      <c r="L34" s="186"/>
      <c r="M34" s="184"/>
      <c r="N34" s="186"/>
    </row>
    <row r="35" spans="2:14">
      <c r="B35" s="180" t="s">
        <v>20</v>
      </c>
      <c r="C35" s="177"/>
      <c r="D35" s="178"/>
      <c r="E35" s="184">
        <v>-12011488.683968401</v>
      </c>
      <c r="F35" s="186">
        <v>-67857393.563927174</v>
      </c>
      <c r="G35" s="186">
        <v>-2969257.8561874907</v>
      </c>
      <c r="H35" s="185">
        <v>0</v>
      </c>
      <c r="I35" s="184">
        <v>-10149685.959686104</v>
      </c>
      <c r="J35" s="186">
        <v>-17625458.81140811</v>
      </c>
      <c r="K35" s="184">
        <v>-708971.77862733614</v>
      </c>
      <c r="L35" s="186">
        <v>-18019722.927412931</v>
      </c>
      <c r="M35" s="184">
        <v>-6373445.2499749353</v>
      </c>
      <c r="N35" s="186">
        <v>-135715424.83119246</v>
      </c>
    </row>
    <row r="36" spans="2:14">
      <c r="B36" s="176"/>
      <c r="C36" s="177"/>
      <c r="D36" s="178"/>
      <c r="E36" s="195"/>
      <c r="F36" s="186"/>
      <c r="G36" s="186"/>
      <c r="H36" s="185"/>
      <c r="I36" s="184"/>
      <c r="J36" s="186"/>
      <c r="K36" s="184"/>
      <c r="L36" s="186"/>
      <c r="M36" s="184"/>
      <c r="N36" s="186"/>
    </row>
    <row r="37" spans="2:14">
      <c r="B37" s="196" t="s">
        <v>21</v>
      </c>
      <c r="C37" s="197"/>
      <c r="D37" s="198"/>
      <c r="E37" s="199">
        <v>164541288.74531791</v>
      </c>
      <c r="F37" s="199">
        <v>556674288.08669138</v>
      </c>
      <c r="G37" s="199">
        <v>157256295.5567435</v>
      </c>
      <c r="H37" s="200">
        <v>0</v>
      </c>
      <c r="I37" s="201">
        <v>291572911.37945896</v>
      </c>
      <c r="J37" s="199">
        <v>159469982.25047785</v>
      </c>
      <c r="K37" s="201">
        <v>72878263.369734824</v>
      </c>
      <c r="L37" s="199">
        <v>-2372437.7371920384</v>
      </c>
      <c r="M37" s="201">
        <v>125802923.23665807</v>
      </c>
      <c r="N37" s="199">
        <v>1525823514.8878903</v>
      </c>
    </row>
    <row r="38" spans="2:14">
      <c r="B38" s="202" t="s">
        <v>23</v>
      </c>
    </row>
  </sheetData>
  <pageMargins left="0.2" right="0.2" top="0.5" bottom="0.5" header="0.2" footer="0.2"/>
  <pageSetup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K19"/>
  <sheetViews>
    <sheetView showGridLines="0" zoomScale="80" zoomScaleNormal="80" zoomScaleSheetLayoutView="85" workbookViewId="0">
      <selection sqref="A1:XFD1048576"/>
    </sheetView>
  </sheetViews>
  <sheetFormatPr defaultColWidth="9.140625" defaultRowHeight="12.75"/>
  <cols>
    <col min="1" max="1" width="5.7109375" style="203" customWidth="1"/>
    <col min="2" max="4" width="2.28515625" style="203" customWidth="1"/>
    <col min="5" max="5" width="29.28515625" style="203" customWidth="1"/>
    <col min="6" max="6" width="16.140625" style="203" customWidth="1"/>
    <col min="7" max="7" width="12.85546875" style="203" customWidth="1"/>
    <col min="8" max="8" width="12.7109375" style="203" customWidth="1"/>
    <col min="9" max="9" width="13.28515625" style="203" customWidth="1"/>
    <col min="10" max="10" width="1" style="203" customWidth="1"/>
    <col min="11" max="11" width="62.7109375" style="203" customWidth="1"/>
    <col min="12" max="16384" width="9.140625" style="203"/>
  </cols>
  <sheetData>
    <row r="1" spans="2:11" ht="15">
      <c r="B1" s="72" t="s">
        <v>104</v>
      </c>
    </row>
    <row r="3" spans="2:11">
      <c r="B3" s="204"/>
      <c r="C3" s="205"/>
      <c r="D3" s="206"/>
      <c r="E3" s="206"/>
      <c r="F3" s="207" t="s">
        <v>105</v>
      </c>
      <c r="G3" s="208"/>
      <c r="H3" s="208"/>
      <c r="I3" s="209"/>
      <c r="J3" s="210"/>
      <c r="K3" s="211"/>
    </row>
    <row r="4" spans="2:11">
      <c r="B4" s="212"/>
      <c r="C4" s="213"/>
      <c r="D4" s="214"/>
      <c r="E4" s="214"/>
      <c r="F4" s="215" t="s">
        <v>106</v>
      </c>
      <c r="G4" s="215" t="s">
        <v>106</v>
      </c>
      <c r="H4" s="215" t="s">
        <v>106</v>
      </c>
      <c r="I4" s="216" t="s">
        <v>107</v>
      </c>
      <c r="J4" s="217"/>
      <c r="K4" s="218"/>
    </row>
    <row r="5" spans="2:11">
      <c r="B5" s="219" t="s">
        <v>108</v>
      </c>
      <c r="C5" s="220"/>
      <c r="D5" s="221"/>
      <c r="E5" s="221"/>
      <c r="F5" s="216" t="s">
        <v>109</v>
      </c>
      <c r="G5" s="216" t="s">
        <v>91</v>
      </c>
      <c r="H5" s="222" t="s">
        <v>110</v>
      </c>
      <c r="I5" s="216" t="s">
        <v>111</v>
      </c>
      <c r="J5" s="219"/>
      <c r="K5" s="223" t="s">
        <v>112</v>
      </c>
    </row>
    <row r="6" spans="2:11">
      <c r="B6" s="204"/>
      <c r="C6" s="205" t="s">
        <v>56</v>
      </c>
      <c r="D6" s="206"/>
      <c r="E6" s="206"/>
      <c r="F6" s="224"/>
      <c r="G6" s="225"/>
      <c r="H6" s="226"/>
      <c r="I6" s="227"/>
      <c r="J6" s="213"/>
      <c r="K6" s="218"/>
    </row>
    <row r="7" spans="2:11">
      <c r="B7" s="212"/>
      <c r="C7" s="213"/>
      <c r="D7" s="214" t="s">
        <v>113</v>
      </c>
      <c r="E7" s="214"/>
      <c r="F7" s="228">
        <v>1</v>
      </c>
      <c r="G7" s="229">
        <v>0</v>
      </c>
      <c r="H7" s="230">
        <v>0</v>
      </c>
      <c r="I7" s="230">
        <v>1</v>
      </c>
      <c r="J7" s="213"/>
      <c r="K7" s="231" t="s">
        <v>114</v>
      </c>
    </row>
    <row r="8" spans="2:11">
      <c r="B8" s="232"/>
      <c r="C8" s="220"/>
      <c r="D8" s="221" t="s">
        <v>115</v>
      </c>
      <c r="E8" s="221"/>
      <c r="F8" s="233">
        <v>1</v>
      </c>
      <c r="G8" s="234">
        <v>0</v>
      </c>
      <c r="H8" s="235">
        <v>0</v>
      </c>
      <c r="I8" s="235">
        <v>1</v>
      </c>
      <c r="J8" s="220"/>
      <c r="K8" s="236" t="s">
        <v>114</v>
      </c>
    </row>
    <row r="9" spans="2:11">
      <c r="B9" s="204"/>
      <c r="C9" s="205" t="s">
        <v>57</v>
      </c>
      <c r="D9" s="206"/>
      <c r="E9" s="206"/>
      <c r="F9" s="224"/>
      <c r="G9" s="225"/>
      <c r="H9" s="226"/>
      <c r="I9" s="226"/>
      <c r="J9" s="205"/>
      <c r="K9" s="237"/>
    </row>
    <row r="10" spans="2:11" ht="76.5">
      <c r="B10" s="212"/>
      <c r="C10" s="213"/>
      <c r="D10" s="214" t="s">
        <v>116</v>
      </c>
      <c r="E10" s="214"/>
      <c r="F10" s="228">
        <v>0.53941688726248704</v>
      </c>
      <c r="G10" s="229">
        <v>0.2373434303954943</v>
      </c>
      <c r="H10" s="230">
        <v>0.22323968234201866</v>
      </c>
      <c r="I10" s="230">
        <v>1</v>
      </c>
      <c r="J10" s="213"/>
      <c r="K10" s="231" t="s">
        <v>117</v>
      </c>
    </row>
    <row r="11" spans="2:11">
      <c r="B11" s="212"/>
      <c r="C11" s="213"/>
      <c r="D11" s="214" t="s">
        <v>118</v>
      </c>
      <c r="E11" s="214"/>
      <c r="F11" s="228">
        <v>0.53941688726248704</v>
      </c>
      <c r="G11" s="229">
        <v>0.2373434303954943</v>
      </c>
      <c r="H11" s="230">
        <v>0.22323968234201866</v>
      </c>
      <c r="I11" s="230">
        <v>1</v>
      </c>
      <c r="J11" s="213"/>
      <c r="K11" s="231"/>
    </row>
    <row r="12" spans="2:11">
      <c r="B12" s="232"/>
      <c r="C12" s="220"/>
      <c r="D12" s="238" t="s">
        <v>47</v>
      </c>
      <c r="E12" s="221"/>
      <c r="F12" s="233">
        <v>0.53941688726248704</v>
      </c>
      <c r="G12" s="234">
        <v>0.2373434303954943</v>
      </c>
      <c r="H12" s="235">
        <v>0.22323968234201866</v>
      </c>
      <c r="I12" s="235">
        <v>1</v>
      </c>
      <c r="J12" s="220"/>
      <c r="K12" s="236"/>
    </row>
    <row r="13" spans="2:11">
      <c r="B13" s="204"/>
      <c r="C13" s="205" t="s">
        <v>58</v>
      </c>
      <c r="D13" s="206"/>
      <c r="E13" s="206"/>
      <c r="F13" s="224"/>
      <c r="G13" s="225"/>
      <c r="H13" s="226"/>
      <c r="I13" s="226"/>
      <c r="J13" s="205"/>
      <c r="K13" s="237"/>
    </row>
    <row r="14" spans="2:11">
      <c r="B14" s="212"/>
      <c r="C14" s="213"/>
      <c r="D14" s="214" t="s">
        <v>77</v>
      </c>
      <c r="E14" s="214"/>
      <c r="F14" s="228">
        <v>0</v>
      </c>
      <c r="G14" s="229">
        <v>0</v>
      </c>
      <c r="H14" s="230">
        <v>1</v>
      </c>
      <c r="I14" s="230">
        <v>1</v>
      </c>
      <c r="J14" s="213"/>
      <c r="K14" s="231" t="s">
        <v>119</v>
      </c>
    </row>
    <row r="15" spans="2:11">
      <c r="B15" s="212"/>
      <c r="C15" s="213"/>
      <c r="D15" s="214" t="s">
        <v>78</v>
      </c>
      <c r="E15" s="214"/>
      <c r="F15" s="228">
        <v>1</v>
      </c>
      <c r="G15" s="229">
        <v>0</v>
      </c>
      <c r="H15" s="230">
        <v>0</v>
      </c>
      <c r="I15" s="230">
        <v>1</v>
      </c>
      <c r="J15" s="213"/>
      <c r="K15" s="231" t="s">
        <v>120</v>
      </c>
    </row>
    <row r="16" spans="2:11">
      <c r="B16" s="232"/>
      <c r="C16" s="220"/>
      <c r="D16" s="221" t="s">
        <v>79</v>
      </c>
      <c r="E16" s="221"/>
      <c r="F16" s="233">
        <v>0.43868004933270499</v>
      </c>
      <c r="G16" s="234">
        <v>0.39161187020752486</v>
      </c>
      <c r="H16" s="235">
        <v>0.16970808045977015</v>
      </c>
      <c r="I16" s="235">
        <v>1</v>
      </c>
      <c r="J16" s="220"/>
      <c r="K16" s="236" t="s">
        <v>121</v>
      </c>
    </row>
    <row r="17" spans="2:11" ht="76.5">
      <c r="B17" s="239"/>
      <c r="C17" s="240" t="s">
        <v>60</v>
      </c>
      <c r="D17" s="241"/>
      <c r="E17" s="241"/>
      <c r="F17" s="242">
        <v>0.29903249452025665</v>
      </c>
      <c r="G17" s="243">
        <v>0.29604216957505408</v>
      </c>
      <c r="H17" s="244">
        <v>0.40492533590468921</v>
      </c>
      <c r="I17" s="244">
        <v>1</v>
      </c>
      <c r="J17" s="240"/>
      <c r="K17" s="245" t="s">
        <v>122</v>
      </c>
    </row>
    <row r="18" spans="2:11" ht="76.5">
      <c r="B18" s="232"/>
      <c r="C18" s="220" t="s">
        <v>61</v>
      </c>
      <c r="D18" s="221"/>
      <c r="E18" s="221"/>
      <c r="F18" s="233">
        <v>0.43868004933270499</v>
      </c>
      <c r="G18" s="234">
        <v>0.39161187020752486</v>
      </c>
      <c r="H18" s="235">
        <v>0.16970808045977015</v>
      </c>
      <c r="I18" s="235">
        <v>1</v>
      </c>
      <c r="J18" s="220"/>
      <c r="K18" s="236" t="s">
        <v>123</v>
      </c>
    </row>
    <row r="19" spans="2:11">
      <c r="C19" s="203" t="s">
        <v>23</v>
      </c>
    </row>
  </sheetData>
  <pageMargins left="0.2" right="0.2" top="0.5" bottom="0.5" header="0.2" footer="0.2"/>
  <pageSetup scale="8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50"/>
  <sheetViews>
    <sheetView showGridLines="0" zoomScale="70" zoomScaleNormal="70" workbookViewId="0">
      <selection sqref="A1:XFD1048576"/>
    </sheetView>
  </sheetViews>
  <sheetFormatPr defaultColWidth="9.140625" defaultRowHeight="12.75"/>
  <cols>
    <col min="1" max="1" width="9.140625" style="203" customWidth="1"/>
    <col min="2" max="5" width="2.7109375" style="203" customWidth="1"/>
    <col min="6" max="6" width="35.28515625" style="203" customWidth="1"/>
    <col min="7" max="7" width="20.28515625" style="203" hidden="1" customWidth="1"/>
    <col min="8" max="8" width="16" style="203" bestFit="1" customWidth="1"/>
    <col min="9" max="10" width="17" style="203" bestFit="1" customWidth="1"/>
    <col min="11" max="11" width="17.28515625" style="203" bestFit="1" customWidth="1"/>
    <col min="12" max="12" width="18.28515625" style="203" hidden="1" customWidth="1"/>
    <col min="13" max="13" width="15.42578125" style="203" bestFit="1" customWidth="1"/>
    <col min="14" max="14" width="20.28515625" style="203" customWidth="1"/>
    <col min="15" max="16384" width="9.140625" style="203"/>
  </cols>
  <sheetData>
    <row r="1" spans="2:14" ht="15">
      <c r="B1" s="72" t="s">
        <v>124</v>
      </c>
    </row>
    <row r="3" spans="2:14">
      <c r="B3" s="246" t="str">
        <f>"Fiscal year ending " &amp; '[2]5'!D4</f>
        <v>Fiscal year ending 2015</v>
      </c>
      <c r="C3" s="204"/>
      <c r="D3" s="206"/>
      <c r="E3" s="206"/>
      <c r="F3" s="211"/>
      <c r="G3" s="247" t="s">
        <v>125</v>
      </c>
      <c r="H3" s="248" t="s">
        <v>106</v>
      </c>
      <c r="I3" s="249" t="s">
        <v>106</v>
      </c>
      <c r="J3" s="249" t="s">
        <v>106</v>
      </c>
      <c r="K3" s="249" t="s">
        <v>126</v>
      </c>
      <c r="L3" s="463" t="s">
        <v>47</v>
      </c>
      <c r="M3" s="465" t="s">
        <v>64</v>
      </c>
      <c r="N3" s="250" t="s">
        <v>18</v>
      </c>
    </row>
    <row r="4" spans="2:14">
      <c r="B4" s="251" t="s">
        <v>127</v>
      </c>
      <c r="C4" s="232"/>
      <c r="D4" s="221"/>
      <c r="E4" s="221"/>
      <c r="F4" s="252"/>
      <c r="G4" s="253" t="str">
        <f>"FY  "&amp;'[1]COS Engine'!$H$5</f>
        <v>FY  2015</v>
      </c>
      <c r="H4" s="254" t="s">
        <v>91</v>
      </c>
      <c r="I4" s="253" t="s">
        <v>109</v>
      </c>
      <c r="J4" s="253" t="s">
        <v>110</v>
      </c>
      <c r="K4" s="253" t="s">
        <v>109</v>
      </c>
      <c r="L4" s="464"/>
      <c r="M4" s="466"/>
      <c r="N4" s="223" t="s">
        <v>128</v>
      </c>
    </row>
    <row r="5" spans="2:14">
      <c r="B5" s="217" t="s">
        <v>56</v>
      </c>
      <c r="C5" s="214"/>
      <c r="D5" s="214"/>
      <c r="E5" s="214"/>
      <c r="F5" s="218"/>
      <c r="G5" s="255"/>
      <c r="H5" s="212"/>
      <c r="I5" s="214"/>
      <c r="J5" s="214"/>
      <c r="K5" s="214"/>
      <c r="L5" s="214"/>
      <c r="M5" s="214"/>
      <c r="N5" s="256"/>
    </row>
    <row r="6" spans="2:14">
      <c r="B6" s="217"/>
      <c r="C6" s="214" t="s">
        <v>68</v>
      </c>
      <c r="D6" s="214"/>
      <c r="E6" s="214"/>
      <c r="F6" s="218"/>
      <c r="G6" s="255">
        <f>[1]COS_ClassSumByFunct!J12</f>
        <v>53029091.929549709</v>
      </c>
      <c r="H6" s="257">
        <f>[1]COS_ClassSumByFunct!K12</f>
        <v>0</v>
      </c>
      <c r="I6" s="258">
        <f>[1]COS_ClassSumByFunct!L12</f>
        <v>53029091.929549709</v>
      </c>
      <c r="J6" s="258">
        <f>[1]COS_ClassSumByFunct!M12</f>
        <v>0</v>
      </c>
      <c r="K6" s="258">
        <f>[1]COS_ClassSumByFunct!N12</f>
        <v>0</v>
      </c>
      <c r="L6" s="258">
        <f>[1]COS_ClassSumByFunct!O12</f>
        <v>0</v>
      </c>
      <c r="M6" s="255">
        <f>[1]COS_ClassSumByFunct!P12</f>
        <v>0</v>
      </c>
      <c r="N6" s="259">
        <f>[1]COS_ClassSumByFunct!Q12</f>
        <v>53029091.929549709</v>
      </c>
    </row>
    <row r="7" spans="2:14">
      <c r="B7" s="217"/>
      <c r="C7" s="214" t="s">
        <v>69</v>
      </c>
      <c r="D7" s="214"/>
      <c r="E7" s="214"/>
      <c r="F7" s="218"/>
      <c r="G7" s="260">
        <f>[1]COS_ClassSumByFunct!J13</f>
        <v>117646087.56234455</v>
      </c>
      <c r="H7" s="261">
        <f>[1]COS_ClassSumByFunct!K13</f>
        <v>0</v>
      </c>
      <c r="I7" s="262">
        <f>[1]COS_ClassSumByFunct!L13</f>
        <v>117646087.56234455</v>
      </c>
      <c r="J7" s="262">
        <f>[1]COS_ClassSumByFunct!M13</f>
        <v>0</v>
      </c>
      <c r="K7" s="262">
        <f>[1]COS_ClassSumByFunct!N13</f>
        <v>0</v>
      </c>
      <c r="L7" s="262">
        <f>[1]COS_ClassSumByFunct!O13</f>
        <v>0</v>
      </c>
      <c r="M7" s="263">
        <f>[1]COS_ClassSumByFunct!P13</f>
        <v>0</v>
      </c>
      <c r="N7" s="264">
        <f>[1]COS_ClassSumByFunct!Q13</f>
        <v>117646087.56234455</v>
      </c>
    </row>
    <row r="8" spans="2:14">
      <c r="B8" s="217"/>
      <c r="C8" s="221" t="s">
        <v>70</v>
      </c>
      <c r="D8" s="221"/>
      <c r="E8" s="221"/>
      <c r="F8" s="252"/>
      <c r="G8" s="265">
        <f>[1]COS_ClassSumByFunct!J14</f>
        <v>13493213.999212353</v>
      </c>
      <c r="H8" s="266">
        <f>[1]COS_ClassSumByFunct!K14</f>
        <v>0</v>
      </c>
      <c r="I8" s="266">
        <f>[1]COS_ClassSumByFunct!L14</f>
        <v>13493213.999212353</v>
      </c>
      <c r="J8" s="266">
        <f>[1]COS_ClassSumByFunct!M14</f>
        <v>0</v>
      </c>
      <c r="K8" s="266">
        <f>[1]COS_ClassSumByFunct!N14</f>
        <v>0</v>
      </c>
      <c r="L8" s="266">
        <f>[1]COS_ClassSumByFunct!O14</f>
        <v>0</v>
      </c>
      <c r="M8" s="267">
        <f>[1]COS_ClassSumByFunct!P14</f>
        <v>0</v>
      </c>
      <c r="N8" s="268">
        <f>[1]COS_ClassSumByFunct!Q14</f>
        <v>13493213.999212353</v>
      </c>
    </row>
    <row r="9" spans="2:14">
      <c r="B9" s="217"/>
      <c r="C9" s="214"/>
      <c r="D9" s="213" t="s">
        <v>129</v>
      </c>
      <c r="E9" s="214"/>
      <c r="F9" s="218"/>
      <c r="G9" s="269">
        <f>[1]COS_ClassSumByFunct!J15</f>
        <v>184168393.4911066</v>
      </c>
      <c r="H9" s="261">
        <f>[1]COS_ClassSumByFunct!K15</f>
        <v>0</v>
      </c>
      <c r="I9" s="262">
        <f>[1]COS_ClassSumByFunct!L15</f>
        <v>184168393.4911066</v>
      </c>
      <c r="J9" s="270">
        <f>[1]COS_ClassSumByFunct!M15</f>
        <v>0</v>
      </c>
      <c r="K9" s="270">
        <f>[1]COS_ClassSumByFunct!N15</f>
        <v>0</v>
      </c>
      <c r="L9" s="270">
        <f>[1]COS_ClassSumByFunct!O15</f>
        <v>0</v>
      </c>
      <c r="M9" s="271">
        <f>[1]COS_ClassSumByFunct!P15</f>
        <v>0</v>
      </c>
      <c r="N9" s="272">
        <f>[1]COS_ClassSumByFunct!Q15</f>
        <v>184168393.4911066</v>
      </c>
    </row>
    <row r="10" spans="2:14">
      <c r="B10" s="217"/>
      <c r="C10" s="214"/>
      <c r="D10" s="213"/>
      <c r="E10" s="214"/>
      <c r="F10" s="218"/>
      <c r="G10" s="269"/>
      <c r="H10" s="261"/>
      <c r="I10" s="262"/>
      <c r="J10" s="262"/>
      <c r="K10" s="262"/>
      <c r="L10" s="262"/>
      <c r="M10" s="263"/>
      <c r="N10" s="263"/>
    </row>
    <row r="11" spans="2:14">
      <c r="B11" s="217" t="s">
        <v>57</v>
      </c>
      <c r="C11" s="214"/>
      <c r="D11" s="214"/>
      <c r="E11" s="214"/>
      <c r="F11" s="218"/>
      <c r="G11" s="260"/>
      <c r="H11" s="261"/>
      <c r="I11" s="262"/>
      <c r="J11" s="262"/>
      <c r="K11" s="262"/>
      <c r="L11" s="262"/>
      <c r="M11" s="263"/>
      <c r="N11" s="263"/>
    </row>
    <row r="12" spans="2:14">
      <c r="B12" s="217"/>
      <c r="C12" s="214" t="s">
        <v>68</v>
      </c>
      <c r="D12" s="214"/>
      <c r="E12" s="214"/>
      <c r="F12" s="218"/>
      <c r="G12" s="260"/>
      <c r="H12" s="261"/>
      <c r="I12" s="262"/>
      <c r="J12" s="262"/>
      <c r="K12" s="262"/>
      <c r="L12" s="262"/>
      <c r="M12" s="263"/>
      <c r="N12" s="263"/>
    </row>
    <row r="13" spans="2:14">
      <c r="B13" s="217"/>
      <c r="C13" s="214"/>
      <c r="D13" s="273" t="s">
        <v>130</v>
      </c>
      <c r="E13" s="214"/>
      <c r="F13" s="218"/>
      <c r="G13" s="260">
        <f>[1]COS_ClassSumByFunct!J19</f>
        <v>45899633.443127364</v>
      </c>
      <c r="H13" s="261">
        <f>[1]COS_ClassSumByFunct!K19</f>
        <v>0</v>
      </c>
      <c r="I13" s="262">
        <f>[1]COS_ClassSumByFunct!L19</f>
        <v>16158712.457578927</v>
      </c>
      <c r="J13" s="262">
        <f>[1]COS_ClassSumByFunct!M19</f>
        <v>0</v>
      </c>
      <c r="K13" s="262">
        <f>[1]COS_ClassSumByFunct!N19</f>
        <v>29740920.985548433</v>
      </c>
      <c r="L13" s="262">
        <f>[1]COS_ClassSumByFunct!O19</f>
        <v>0</v>
      </c>
      <c r="M13" s="263">
        <f>[1]COS_ClassSumByFunct!P19</f>
        <v>0</v>
      </c>
      <c r="N13" s="263">
        <f>[1]COS_ClassSumByFunct!Q19</f>
        <v>45899633.443127364</v>
      </c>
    </row>
    <row r="14" spans="2:14">
      <c r="B14" s="217"/>
      <c r="C14" s="214"/>
      <c r="D14" s="273" t="s">
        <v>72</v>
      </c>
      <c r="E14" s="214"/>
      <c r="F14" s="218"/>
      <c r="G14" s="260">
        <f>[1]COS_ClassSumByFunct!J20</f>
        <v>59541171.40548981</v>
      </c>
      <c r="H14" s="261">
        <f>[1]COS_ClassSumByFunct!K20</f>
        <v>3677565.4241575007</v>
      </c>
      <c r="I14" s="262">
        <f>[1]COS_ClassSumByFunct!L20</f>
        <v>52409506.664307073</v>
      </c>
      <c r="J14" s="262">
        <f>[1]COS_ClassSumByFunct!M20</f>
        <v>3454099.3170252298</v>
      </c>
      <c r="K14" s="262">
        <f>[1]COS_ClassSumByFunct!N20</f>
        <v>0</v>
      </c>
      <c r="L14" s="262">
        <f>[1]COS_ClassSumByFunct!O20</f>
        <v>0</v>
      </c>
      <c r="M14" s="263">
        <f>[1]COS_ClassSumByFunct!P20</f>
        <v>0</v>
      </c>
      <c r="N14" s="263">
        <f>[1]COS_ClassSumByFunct!Q20</f>
        <v>59541171.405489802</v>
      </c>
    </row>
    <row r="15" spans="2:14">
      <c r="B15" s="217"/>
      <c r="C15" s="214" t="s">
        <v>69</v>
      </c>
      <c r="D15" s="273"/>
      <c r="E15" s="214"/>
      <c r="F15" s="218"/>
      <c r="G15" s="260"/>
      <c r="H15" s="261"/>
      <c r="I15" s="262"/>
      <c r="J15" s="262"/>
      <c r="K15" s="262"/>
      <c r="L15" s="262"/>
      <c r="M15" s="263"/>
      <c r="N15" s="263"/>
    </row>
    <row r="16" spans="2:14">
      <c r="B16" s="217"/>
      <c r="C16" s="214"/>
      <c r="D16" s="273" t="s">
        <v>73</v>
      </c>
      <c r="E16" s="214"/>
      <c r="F16" s="218"/>
      <c r="G16" s="260">
        <f>[1]COS_ClassSumByFunct!J22</f>
        <v>190735787.38805598</v>
      </c>
      <c r="H16" s="261">
        <f>[1]COS_ClassSumByFunct!K22</f>
        <v>0</v>
      </c>
      <c r="I16" s="262">
        <f>[1]COS_ClassSumByFunct!L22</f>
        <v>0</v>
      </c>
      <c r="J16" s="262">
        <f>[1]COS_ClassSumByFunct!M22</f>
        <v>0</v>
      </c>
      <c r="K16" s="262">
        <f>[1]COS_ClassSumByFunct!N22</f>
        <v>190735787.38805598</v>
      </c>
      <c r="L16" s="262">
        <f>[1]COS_ClassSumByFunct!O22</f>
        <v>0</v>
      </c>
      <c r="M16" s="263">
        <f>[1]COS_ClassSumByFunct!P22</f>
        <v>0</v>
      </c>
      <c r="N16" s="263">
        <f>[1]COS_ClassSumByFunct!Q22</f>
        <v>190735787.38805598</v>
      </c>
    </row>
    <row r="17" spans="2:14">
      <c r="B17" s="217"/>
      <c r="C17" s="214"/>
      <c r="D17" s="273" t="s">
        <v>74</v>
      </c>
      <c r="E17" s="214"/>
      <c r="F17" s="218"/>
      <c r="G17" s="260">
        <f>[1]COS_ClassSumByFunct!J23</f>
        <v>195531831.03348815</v>
      </c>
      <c r="H17" s="261">
        <f>[1]COS_ClassSumByFunct!K23</f>
        <v>10634730.531260086</v>
      </c>
      <c r="I17" s="262">
        <f>[1]COS_ClassSumByFunct!L23</f>
        <v>174908586.02918151</v>
      </c>
      <c r="J17" s="262">
        <f>[1]COS_ClassSumByFunct!M23</f>
        <v>9988514.4730465617</v>
      </c>
      <c r="K17" s="262">
        <f>[1]COS_ClassSumByFunct!N23</f>
        <v>0</v>
      </c>
      <c r="L17" s="262">
        <f>[1]COS_ClassSumByFunct!O23</f>
        <v>0</v>
      </c>
      <c r="M17" s="263">
        <f>[1]COS_ClassSumByFunct!P23</f>
        <v>0</v>
      </c>
      <c r="N17" s="263">
        <f>[1]COS_ClassSumByFunct!Q23</f>
        <v>195531831.03348815</v>
      </c>
    </row>
    <row r="18" spans="2:14">
      <c r="B18" s="217"/>
      <c r="C18" s="221" t="s">
        <v>75</v>
      </c>
      <c r="D18" s="274"/>
      <c r="E18" s="221"/>
      <c r="F18" s="252"/>
      <c r="G18" s="265">
        <f>[1]COS_ClassSumByFunct!J24</f>
        <v>108106966.89945212</v>
      </c>
      <c r="H18" s="266">
        <f>[1]COS_ClassSumByFunct!K24</f>
        <v>22022885.02632748</v>
      </c>
      <c r="I18" s="266">
        <f>[1]COS_ClassSumByFunct!L24</f>
        <v>64450333.883340821</v>
      </c>
      <c r="J18" s="262">
        <f>[1]COS_ClassSumByFunct!M24</f>
        <v>21633747.989783835</v>
      </c>
      <c r="K18" s="262">
        <f>[1]COS_ClassSumByFunct!N24</f>
        <v>0</v>
      </c>
      <c r="L18" s="262">
        <f>[1]COS_ClassSumByFunct!O24</f>
        <v>0</v>
      </c>
      <c r="M18" s="263">
        <f>[1]COS_ClassSumByFunct!P24</f>
        <v>0</v>
      </c>
      <c r="N18" s="263">
        <f>[1]COS_ClassSumByFunct!Q24</f>
        <v>108106966.89945213</v>
      </c>
    </row>
    <row r="19" spans="2:14">
      <c r="B19" s="217"/>
      <c r="C19" s="214"/>
      <c r="D19" s="213" t="s">
        <v>131</v>
      </c>
      <c r="E19" s="214"/>
      <c r="F19" s="218"/>
      <c r="G19" s="269">
        <f>[1]COS_ClassSumByFunct!J25</f>
        <v>599815390.16961336</v>
      </c>
      <c r="H19" s="261">
        <f>[1]COS_ClassSumByFunct!K25</f>
        <v>36335180.981745072</v>
      </c>
      <c r="I19" s="262">
        <f>[1]COS_ClassSumByFunct!L25</f>
        <v>307927139.03440827</v>
      </c>
      <c r="J19" s="270">
        <f>[1]COS_ClassSumByFunct!M25</f>
        <v>35076361.779855631</v>
      </c>
      <c r="K19" s="270">
        <f>[1]COS_ClassSumByFunct!N25</f>
        <v>220476708.37360439</v>
      </c>
      <c r="L19" s="270">
        <f>[1]COS_ClassSumByFunct!O25</f>
        <v>0</v>
      </c>
      <c r="M19" s="271">
        <f>[1]COS_ClassSumByFunct!P25</f>
        <v>0</v>
      </c>
      <c r="N19" s="272">
        <f>[1]COS_ClassSumByFunct!Q25</f>
        <v>599815390.16961336</v>
      </c>
    </row>
    <row r="20" spans="2:14">
      <c r="B20" s="217"/>
      <c r="C20" s="214"/>
      <c r="D20" s="213"/>
      <c r="E20" s="214"/>
      <c r="F20" s="218"/>
      <c r="G20" s="269"/>
      <c r="H20" s="261"/>
      <c r="I20" s="262"/>
      <c r="J20" s="262"/>
      <c r="K20" s="262"/>
      <c r="L20" s="262"/>
      <c r="M20" s="263"/>
      <c r="N20" s="263"/>
    </row>
    <row r="21" spans="2:14">
      <c r="B21" s="217" t="s">
        <v>58</v>
      </c>
      <c r="C21" s="214"/>
      <c r="D21" s="273"/>
      <c r="E21" s="214"/>
      <c r="F21" s="218"/>
      <c r="G21" s="260"/>
      <c r="H21" s="261"/>
      <c r="I21" s="262"/>
      <c r="J21" s="262"/>
      <c r="K21" s="262"/>
      <c r="L21" s="262"/>
      <c r="M21" s="263"/>
      <c r="N21" s="263"/>
    </row>
    <row r="22" spans="2:14">
      <c r="B22" s="217"/>
      <c r="C22" s="214" t="s">
        <v>76</v>
      </c>
      <c r="D22" s="273"/>
      <c r="E22" s="214"/>
      <c r="F22" s="218"/>
      <c r="G22" s="260"/>
      <c r="H22" s="261"/>
      <c r="I22" s="262"/>
      <c r="J22" s="262"/>
      <c r="K22" s="262"/>
      <c r="L22" s="262"/>
      <c r="M22" s="263"/>
      <c r="N22" s="263"/>
    </row>
    <row r="23" spans="2:14">
      <c r="B23" s="217"/>
      <c r="C23" s="214"/>
      <c r="D23" s="273" t="s">
        <v>77</v>
      </c>
      <c r="E23" s="214"/>
      <c r="F23" s="218"/>
      <c r="G23" s="260">
        <f>[1]COS_ClassSumByFunct!J29</f>
        <v>79761177.217045218</v>
      </c>
      <c r="H23" s="261">
        <f>[1]COS_ClassSumByFunct!K29</f>
        <v>0</v>
      </c>
      <c r="I23" s="262">
        <f>[1]COS_ClassSumByFunct!L29</f>
        <v>10200154.744983889</v>
      </c>
      <c r="J23" s="262">
        <f>[1]COS_ClassSumByFunct!M29</f>
        <v>69561022.472061321</v>
      </c>
      <c r="K23" s="262">
        <f>[1]COS_ClassSumByFunct!N29</f>
        <v>0</v>
      </c>
      <c r="L23" s="262">
        <f>[1]COS_ClassSumByFunct!O29</f>
        <v>0</v>
      </c>
      <c r="M23" s="263">
        <f>[1]COS_ClassSumByFunct!P29</f>
        <v>0</v>
      </c>
      <c r="N23" s="263">
        <f>[1]COS_ClassSumByFunct!Q29</f>
        <v>79761177.217045218</v>
      </c>
    </row>
    <row r="24" spans="2:14">
      <c r="B24" s="217"/>
      <c r="C24" s="214"/>
      <c r="D24" s="273" t="s">
        <v>78</v>
      </c>
      <c r="E24" s="214"/>
      <c r="F24" s="218"/>
      <c r="G24" s="260">
        <f>[1]COS_ClassSumByFunct!J30</f>
        <v>71550846.054164723</v>
      </c>
      <c r="H24" s="261">
        <f>[1]COS_ClassSumByFunct!K30</f>
        <v>0</v>
      </c>
      <c r="I24" s="262">
        <f>[1]COS_ClassSumByFunct!L30</f>
        <v>71550846.054164723</v>
      </c>
      <c r="J24" s="262">
        <f>[1]COS_ClassSumByFunct!M30</f>
        <v>0</v>
      </c>
      <c r="K24" s="262">
        <f>[1]COS_ClassSumByFunct!N30</f>
        <v>0</v>
      </c>
      <c r="L24" s="262">
        <f>[1]COS_ClassSumByFunct!O30</f>
        <v>0</v>
      </c>
      <c r="M24" s="263">
        <f>[1]COS_ClassSumByFunct!P30</f>
        <v>0</v>
      </c>
      <c r="N24" s="263">
        <f>[1]COS_ClassSumByFunct!Q30</f>
        <v>71550846.054164723</v>
      </c>
    </row>
    <row r="25" spans="2:14">
      <c r="B25" s="217"/>
      <c r="C25" s="214"/>
      <c r="D25" s="273" t="s">
        <v>79</v>
      </c>
      <c r="E25" s="214"/>
      <c r="F25" s="218"/>
      <c r="G25" s="260">
        <f>[1]COS_ClassSumByFunct!J31</f>
        <v>20552425.613727462</v>
      </c>
      <c r="H25" s="261">
        <f>[1]COS_ClassSumByFunct!K31</f>
        <v>6925450.1475237329</v>
      </c>
      <c r="I25" s="262">
        <f>[1]COS_ClassSumByFunct!L31</f>
        <v>10630057.096427081</v>
      </c>
      <c r="J25" s="262">
        <f>[1]COS_ClassSumByFunct!M31</f>
        <v>2996918.3697766489</v>
      </c>
      <c r="K25" s="262">
        <f>[1]COS_ClassSumByFunct!N31</f>
        <v>0</v>
      </c>
      <c r="L25" s="262">
        <f>[1]COS_ClassSumByFunct!O31</f>
        <v>0</v>
      </c>
      <c r="M25" s="263">
        <f>[1]COS_ClassSumByFunct!P31</f>
        <v>0</v>
      </c>
      <c r="N25" s="263">
        <f>[1]COS_ClassSumByFunct!Q31</f>
        <v>20552425.613727462</v>
      </c>
    </row>
    <row r="26" spans="2:14">
      <c r="B26" s="217"/>
      <c r="C26" s="221" t="s">
        <v>132</v>
      </c>
      <c r="D26" s="274"/>
      <c r="E26" s="221"/>
      <c r="F26" s="252"/>
      <c r="G26" s="265">
        <f>[1]COS_ClassSumByFunct!J32</f>
        <v>-1474289.5013025755</v>
      </c>
      <c r="H26" s="266">
        <f>[1]COS_ClassSumByFunct!K32</f>
        <v>0</v>
      </c>
      <c r="I26" s="266">
        <f>[1]COS_ClassSumByFunct!L32</f>
        <v>0</v>
      </c>
      <c r="J26" s="262">
        <f>[1]COS_ClassSumByFunct!M32</f>
        <v>0</v>
      </c>
      <c r="K26" s="262">
        <f>[1]COS_ClassSumByFunct!N32</f>
        <v>-1474289.5013025755</v>
      </c>
      <c r="L26" s="262">
        <f>[1]COS_ClassSumByFunct!O32</f>
        <v>0</v>
      </c>
      <c r="M26" s="263">
        <f>[1]COS_ClassSumByFunct!P32</f>
        <v>0</v>
      </c>
      <c r="N26" s="263">
        <f>[1]COS_ClassSumByFunct!Q32</f>
        <v>-1474289.5013025755</v>
      </c>
    </row>
    <row r="27" spans="2:14">
      <c r="B27" s="217"/>
      <c r="C27" s="214"/>
      <c r="D27" s="213" t="s">
        <v>133</v>
      </c>
      <c r="E27" s="214"/>
      <c r="F27" s="218"/>
      <c r="G27" s="269">
        <f>[1]COS_ClassSumByFunct!J33</f>
        <v>170390159.38363481</v>
      </c>
      <c r="H27" s="261">
        <f>[1]COS_ClassSumByFunct!K33</f>
        <v>6925450.1475237329</v>
      </c>
      <c r="I27" s="262">
        <f>[1]COS_ClassSumByFunct!L33</f>
        <v>92381057.895575687</v>
      </c>
      <c r="J27" s="270">
        <f>[1]COS_ClassSumByFunct!M33</f>
        <v>72557940.841837972</v>
      </c>
      <c r="K27" s="270">
        <f>[1]COS_ClassSumByFunct!N33</f>
        <v>-1474289.5013025755</v>
      </c>
      <c r="L27" s="270">
        <f>[1]COS_ClassSumByFunct!O33</f>
        <v>0</v>
      </c>
      <c r="M27" s="271">
        <f>[1]COS_ClassSumByFunct!P33</f>
        <v>0</v>
      </c>
      <c r="N27" s="275">
        <f>[1]COS_ClassSumByFunct!Q33</f>
        <v>170390159.38363484</v>
      </c>
    </row>
    <row r="28" spans="2:14">
      <c r="B28" s="217"/>
      <c r="C28" s="214"/>
      <c r="D28" s="213"/>
      <c r="E28" s="214"/>
      <c r="F28" s="218"/>
      <c r="G28" s="269"/>
      <c r="H28" s="261"/>
      <c r="I28" s="262"/>
      <c r="J28" s="262"/>
      <c r="K28" s="262"/>
      <c r="L28" s="262"/>
      <c r="M28" s="263"/>
      <c r="N28" s="264"/>
    </row>
    <row r="29" spans="2:14">
      <c r="B29" s="217" t="s">
        <v>59</v>
      </c>
      <c r="C29" s="214"/>
      <c r="D29" s="273"/>
      <c r="E29" s="214"/>
      <c r="F29" s="218"/>
      <c r="G29" s="276"/>
      <c r="H29" s="261"/>
      <c r="I29" s="262"/>
      <c r="J29" s="262"/>
      <c r="K29" s="262"/>
      <c r="L29" s="262"/>
      <c r="M29" s="263"/>
      <c r="N29" s="264"/>
    </row>
    <row r="30" spans="2:14">
      <c r="B30" s="217"/>
      <c r="C30" s="214" t="s">
        <v>68</v>
      </c>
      <c r="D30" s="273"/>
      <c r="E30" s="214"/>
      <c r="F30" s="218"/>
      <c r="G30" s="277">
        <f>[1]COS_ClassSumByFunct!J36</f>
        <v>0</v>
      </c>
      <c r="H30" s="278">
        <f>[1]COS_ClassSumByFunct!K36</f>
        <v>0</v>
      </c>
      <c r="I30" s="279">
        <f>[1]COS_ClassSumByFunct!L36</f>
        <v>0</v>
      </c>
      <c r="J30" s="279">
        <f>[1]COS_ClassSumByFunct!M36</f>
        <v>0</v>
      </c>
      <c r="K30" s="279">
        <f>[1]COS_ClassSumByFunct!N36</f>
        <v>0</v>
      </c>
      <c r="L30" s="279">
        <f>[1]COS_ClassSumByFunct!O36</f>
        <v>0</v>
      </c>
      <c r="M30" s="280">
        <f>[1]COS_ClassSumByFunct!P36</f>
        <v>0</v>
      </c>
      <c r="N30" s="281">
        <f>[1]COS_ClassSumByFunct!Q36</f>
        <v>0</v>
      </c>
    </row>
    <row r="31" spans="2:14">
      <c r="B31" s="217"/>
      <c r="C31" s="214" t="s">
        <v>69</v>
      </c>
      <c r="D31" s="273"/>
      <c r="E31" s="214"/>
      <c r="F31" s="218"/>
      <c r="G31" s="282">
        <f>[1]COS_ClassSumByFunct!J37</f>
        <v>0</v>
      </c>
      <c r="H31" s="278">
        <f>[1]COS_ClassSumByFunct!K37</f>
        <v>0</v>
      </c>
      <c r="I31" s="279">
        <f>[1]COS_ClassSumByFunct!L37</f>
        <v>0</v>
      </c>
      <c r="J31" s="279">
        <f>[1]COS_ClassSumByFunct!M37</f>
        <v>0</v>
      </c>
      <c r="K31" s="279">
        <f>[1]COS_ClassSumByFunct!N37</f>
        <v>0</v>
      </c>
      <c r="L31" s="279">
        <f>[1]COS_ClassSumByFunct!O37</f>
        <v>0</v>
      </c>
      <c r="M31" s="280">
        <f>[1]COS_ClassSumByFunct!P37</f>
        <v>0</v>
      </c>
      <c r="N31" s="281">
        <f>[1]COS_ClassSumByFunct!Q37</f>
        <v>0</v>
      </c>
    </row>
    <row r="32" spans="2:14">
      <c r="B32" s="217"/>
      <c r="C32" s="221" t="s">
        <v>47</v>
      </c>
      <c r="D32" s="274"/>
      <c r="E32" s="221"/>
      <c r="F32" s="252"/>
      <c r="G32" s="283">
        <f>[1]COS_ClassSumByFunct!J38</f>
        <v>0</v>
      </c>
      <c r="H32" s="284">
        <f>[1]COS_ClassSumByFunct!K38</f>
        <v>0</v>
      </c>
      <c r="I32" s="284">
        <f>[1]COS_ClassSumByFunct!L38</f>
        <v>0</v>
      </c>
      <c r="J32" s="279">
        <f>[1]COS_ClassSumByFunct!M38</f>
        <v>0</v>
      </c>
      <c r="K32" s="279">
        <f>[1]COS_ClassSumByFunct!N38</f>
        <v>0</v>
      </c>
      <c r="L32" s="279">
        <f>[1]COS_ClassSumByFunct!O38</f>
        <v>0</v>
      </c>
      <c r="M32" s="280">
        <f>[1]COS_ClassSumByFunct!P38</f>
        <v>0</v>
      </c>
      <c r="N32" s="281">
        <f>[1]COS_ClassSumByFunct!Q38</f>
        <v>0</v>
      </c>
    </row>
    <row r="33" spans="2:14">
      <c r="B33" s="217"/>
      <c r="C33" s="214"/>
      <c r="D33" s="213" t="s">
        <v>134</v>
      </c>
      <c r="E33" s="214"/>
      <c r="F33" s="218"/>
      <c r="G33" s="285">
        <f>[1]COS_ClassSumByFunct!J39</f>
        <v>0</v>
      </c>
      <c r="H33" s="278">
        <f>[1]COS_ClassSumByFunct!K39</f>
        <v>0</v>
      </c>
      <c r="I33" s="279">
        <f>[1]COS_ClassSumByFunct!L39</f>
        <v>0</v>
      </c>
      <c r="J33" s="286">
        <f>[1]COS_ClassSumByFunct!M39</f>
        <v>0</v>
      </c>
      <c r="K33" s="286">
        <f>[1]COS_ClassSumByFunct!N39</f>
        <v>0</v>
      </c>
      <c r="L33" s="286">
        <f>[1]COS_ClassSumByFunct!O39</f>
        <v>0</v>
      </c>
      <c r="M33" s="287">
        <f>[1]COS_ClassSumByFunct!P39</f>
        <v>0</v>
      </c>
      <c r="N33" s="288">
        <f>[1]COS_ClassSumByFunct!Q39</f>
        <v>0</v>
      </c>
    </row>
    <row r="34" spans="2:14">
      <c r="B34" s="217"/>
      <c r="C34" s="214"/>
      <c r="D34" s="213"/>
      <c r="E34" s="214"/>
      <c r="F34" s="218"/>
      <c r="G34" s="289"/>
      <c r="H34" s="261"/>
      <c r="I34" s="262"/>
      <c r="J34" s="262"/>
      <c r="K34" s="262"/>
      <c r="L34" s="262"/>
      <c r="M34" s="263"/>
      <c r="N34" s="264"/>
    </row>
    <row r="35" spans="2:14" hidden="1">
      <c r="B35" s="217" t="s">
        <v>60</v>
      </c>
      <c r="C35" s="214"/>
      <c r="D35" s="273"/>
      <c r="E35" s="214"/>
      <c r="F35" s="218"/>
      <c r="G35" s="289"/>
      <c r="H35" s="261"/>
      <c r="I35" s="262"/>
      <c r="J35" s="262"/>
      <c r="K35" s="262"/>
      <c r="L35" s="262"/>
      <c r="M35" s="263"/>
      <c r="N35" s="290"/>
    </row>
    <row r="36" spans="2:14" hidden="1">
      <c r="B36" s="217"/>
      <c r="C36" s="214" t="s">
        <v>81</v>
      </c>
      <c r="D36" s="273"/>
      <c r="E36" s="214"/>
      <c r="F36" s="218"/>
      <c r="G36" s="291">
        <f>[1]COS_ClassSumByFunct!J42</f>
        <v>66146983.011560462</v>
      </c>
      <c r="H36" s="261">
        <f>[1]COS_ClassSumByFunct!K42</f>
        <v>10893884.506753001</v>
      </c>
      <c r="I36" s="262">
        <f>[1]COS_ClassSumByFunct!L42</f>
        <v>33003361.957703028</v>
      </c>
      <c r="J36" s="262">
        <f>[1]COS_ClassSumByFunct!M42</f>
        <v>13363644.269764572</v>
      </c>
      <c r="K36" s="262">
        <f>[1]COS_ClassSumByFunct!N42</f>
        <v>8886092.2773398552</v>
      </c>
      <c r="L36" s="262">
        <f>[1]COS_ClassSumByFunct!O42</f>
        <v>0</v>
      </c>
      <c r="M36" s="263">
        <f>[1]COS_ClassSumByFunct!P42</f>
        <v>0</v>
      </c>
      <c r="N36" s="264">
        <f>[1]COS_ClassSumByFunct!Q42</f>
        <v>66146983.011560455</v>
      </c>
    </row>
    <row r="37" spans="2:14" hidden="1">
      <c r="B37" s="217"/>
      <c r="C37" s="214" t="s">
        <v>82</v>
      </c>
      <c r="D37" s="273"/>
      <c r="E37" s="214"/>
      <c r="F37" s="218"/>
      <c r="G37" s="291">
        <f>[1]COS_ClassSumByFunct!J43</f>
        <v>62192052.697062746</v>
      </c>
      <c r="H37" s="261">
        <f>[1]COS_ClassSumByFunct!K43</f>
        <v>10693486.169506308</v>
      </c>
      <c r="I37" s="262">
        <f>[1]COS_ClassSumByFunct!L43</f>
        <v>33591437.783903748</v>
      </c>
      <c r="J37" s="262">
        <f>[1]COS_ClassSumByFunct!M43</f>
        <v>13118940.07679197</v>
      </c>
      <c r="K37" s="262">
        <f>[1]COS_ClassSumByFunct!N43</f>
        <v>4788188.6668607201</v>
      </c>
      <c r="L37" s="262">
        <f>[1]COS_ClassSumByFunct!O43</f>
        <v>0</v>
      </c>
      <c r="M37" s="263">
        <f>[1]COS_ClassSumByFunct!P43</f>
        <v>0</v>
      </c>
      <c r="N37" s="264">
        <f>[1]COS_ClassSumByFunct!Q43</f>
        <v>62192052.697062753</v>
      </c>
    </row>
    <row r="38" spans="2:14" hidden="1">
      <c r="B38" s="217"/>
      <c r="C38" s="214" t="s">
        <v>83</v>
      </c>
      <c r="D38" s="273"/>
      <c r="E38" s="214"/>
      <c r="F38" s="218"/>
      <c r="G38" s="291">
        <f>[1]COS_ClassSumByFunct!J44</f>
        <v>73779002.482710972</v>
      </c>
      <c r="H38" s="261">
        <f>[1]COS_ClassSumByFunct!K44</f>
        <v>13593659.648282047</v>
      </c>
      <c r="I38" s="262">
        <f>[1]COS_ClassSumByFunct!L44</f>
        <v>36630459.051735863</v>
      </c>
      <c r="J38" s="262">
        <f>[1]COS_ClassSumByFunct!M44</f>
        <v>16678838.174455158</v>
      </c>
      <c r="K38" s="262">
        <f>[1]COS_ClassSumByFunct!N44</f>
        <v>6876045.6082378887</v>
      </c>
      <c r="L38" s="262">
        <f>[1]COS_ClassSumByFunct!O44</f>
        <v>0</v>
      </c>
      <c r="M38" s="263">
        <f>[1]COS_ClassSumByFunct!P44</f>
        <v>0</v>
      </c>
      <c r="N38" s="264">
        <f>[1]COS_ClassSumByFunct!Q44</f>
        <v>73779002.482710958</v>
      </c>
    </row>
    <row r="39" spans="2:14" hidden="1">
      <c r="B39" s="217"/>
      <c r="C39" s="214" t="s">
        <v>84</v>
      </c>
      <c r="D39" s="273"/>
      <c r="E39" s="214"/>
      <c r="F39" s="218"/>
      <c r="G39" s="291">
        <f>[1]COS_ClassSumByFunct!J45</f>
        <v>36396006.491913073</v>
      </c>
      <c r="H39" s="261">
        <f>[1]COS_ClassSumByFunct!K45</f>
        <v>4740755.8527322914</v>
      </c>
      <c r="I39" s="262">
        <f>[1]COS_ClassSumByFunct!L45</f>
        <v>23060965.733102124</v>
      </c>
      <c r="J39" s="262">
        <f>[1]COS_ClassSumByFunct!M45</f>
        <v>5812768.4864282487</v>
      </c>
      <c r="K39" s="262">
        <f>[1]COS_ClassSumByFunct!N45</f>
        <v>2781516.4196504108</v>
      </c>
      <c r="L39" s="262">
        <f>[1]COS_ClassSumByFunct!O45</f>
        <v>0</v>
      </c>
      <c r="M39" s="263">
        <f>[1]COS_ClassSumByFunct!P45</f>
        <v>0</v>
      </c>
      <c r="N39" s="264">
        <f>[1]COS_ClassSumByFunct!Q45</f>
        <v>36396006.491913073</v>
      </c>
    </row>
    <row r="40" spans="2:14" hidden="1">
      <c r="B40" s="217"/>
      <c r="C40" s="214" t="s">
        <v>85</v>
      </c>
      <c r="D40" s="273"/>
      <c r="E40" s="214"/>
      <c r="F40" s="218"/>
      <c r="G40" s="291">
        <f>[1]COS_ClassSumByFunct!J46</f>
        <v>76674959.146238446</v>
      </c>
      <c r="H40" s="292">
        <f>[1]COS_ClassSumByFunct!K46</f>
        <v>14451301.175163738</v>
      </c>
      <c r="I40" s="266">
        <f>[1]COS_ClassSumByFunct!L46</f>
        <v>37708753.136711687</v>
      </c>
      <c r="J40" s="266">
        <f>[1]COS_ClassSumByFunct!M46</f>
        <v>17731790.686994836</v>
      </c>
      <c r="K40" s="266">
        <f>[1]COS_ClassSumByFunct!N46</f>
        <v>6783114.1473681927</v>
      </c>
      <c r="L40" s="266">
        <f>[1]COS_ClassSumByFunct!O46</f>
        <v>0</v>
      </c>
      <c r="M40" s="267">
        <f>[1]COS_ClassSumByFunct!P46</f>
        <v>0</v>
      </c>
      <c r="N40" s="268">
        <f>[1]COS_ClassSumByFunct!Q46</f>
        <v>76674959.146238446</v>
      </c>
    </row>
    <row r="41" spans="2:14">
      <c r="B41" s="217" t="s">
        <v>60</v>
      </c>
      <c r="C41" s="214"/>
      <c r="D41" s="213"/>
      <c r="E41" s="214"/>
      <c r="F41" s="218"/>
      <c r="G41" s="289">
        <f>[1]COS_ClassSumByFunct!J47</f>
        <v>315189003.82948571</v>
      </c>
      <c r="H41" s="261">
        <f>[1]COS_ClassSumByFunct!K47</f>
        <v>54373087.352437384</v>
      </c>
      <c r="I41" s="262">
        <f>[1]COS_ClassSumByFunct!L47</f>
        <v>163994977.66315642</v>
      </c>
      <c r="J41" s="262">
        <f>[1]COS_ClassSumByFunct!M47</f>
        <v>66705981.694434784</v>
      </c>
      <c r="K41" s="262">
        <f>[1]COS_ClassSumByFunct!N47</f>
        <v>30114957.11945707</v>
      </c>
      <c r="L41" s="262">
        <f>[1]COS_ClassSumByFunct!O47</f>
        <v>0</v>
      </c>
      <c r="M41" s="263">
        <f>[1]COS_ClassSumByFunct!P47</f>
        <v>0</v>
      </c>
      <c r="N41" s="290">
        <f>[1]COS_ClassSumByFunct!Q47</f>
        <v>315189003.82948565</v>
      </c>
    </row>
    <row r="42" spans="2:14">
      <c r="B42" s="217"/>
      <c r="C42" s="214"/>
      <c r="D42" s="213"/>
      <c r="E42" s="214"/>
      <c r="F42" s="218"/>
      <c r="G42" s="289"/>
      <c r="H42" s="261"/>
      <c r="I42" s="262"/>
      <c r="J42" s="262"/>
      <c r="K42" s="262"/>
      <c r="L42" s="262"/>
      <c r="M42" s="263"/>
      <c r="N42" s="264"/>
    </row>
    <row r="43" spans="2:14">
      <c r="B43" s="217" t="s">
        <v>61</v>
      </c>
      <c r="C43" s="214"/>
      <c r="D43" s="273"/>
      <c r="E43" s="214"/>
      <c r="F43" s="218"/>
      <c r="G43" s="291">
        <f>[1]COS_ClassSumByFunct!J49</f>
        <v>174865674.35401133</v>
      </c>
      <c r="H43" s="261">
        <f>[1]COS_ClassSumByFunct!K49</f>
        <v>35473942.726466849</v>
      </c>
      <c r="I43" s="262">
        <f>[1]COS_ClassSumByFunct!L49</f>
        <v>124040742.40074797</v>
      </c>
      <c r="J43" s="262">
        <f>[1]COS_ClassSumByFunct!M49</f>
        <v>15350989.226796525</v>
      </c>
      <c r="K43" s="262">
        <f>[1]COS_ClassSumByFunct!N49</f>
        <v>0</v>
      </c>
      <c r="L43" s="262">
        <f>[1]COS_ClassSumByFunct!O49</f>
        <v>0</v>
      </c>
      <c r="M43" s="263">
        <f>[1]COS_ClassSumByFunct!P49</f>
        <v>0</v>
      </c>
      <c r="N43" s="290">
        <f>[1]COS_ClassSumByFunct!Q49</f>
        <v>174865674.35401136</v>
      </c>
    </row>
    <row r="44" spans="2:14">
      <c r="B44" s="217" t="s">
        <v>62</v>
      </c>
      <c r="C44" s="214"/>
      <c r="D44" s="273"/>
      <c r="E44" s="214"/>
      <c r="F44" s="218"/>
      <c r="G44" s="291">
        <f>[1]COS_ClassSumByFunct!J50</f>
        <v>81571457.155660257</v>
      </c>
      <c r="H44" s="261">
        <f>[1]COS_ClassSumByFunct!K50</f>
        <v>0</v>
      </c>
      <c r="I44" s="262">
        <f>[1]COS_ClassSumByFunct!L50</f>
        <v>81571457.155660257</v>
      </c>
      <c r="J44" s="262">
        <f>[1]COS_ClassSumByFunct!M50</f>
        <v>0</v>
      </c>
      <c r="K44" s="262">
        <f>[1]COS_ClassSumByFunct!N50</f>
        <v>0</v>
      </c>
      <c r="L44" s="262">
        <f>[1]COS_ClassSumByFunct!O50</f>
        <v>0</v>
      </c>
      <c r="M44" s="263">
        <f>[1]COS_ClassSumByFunct!P50</f>
        <v>0</v>
      </c>
      <c r="N44" s="290">
        <f>[1]COS_ClassSumByFunct!Q50</f>
        <v>81571457.155660257</v>
      </c>
    </row>
    <row r="45" spans="2:14" hidden="1">
      <c r="B45" s="217"/>
      <c r="C45" s="214"/>
      <c r="D45" s="273"/>
      <c r="E45" s="214"/>
      <c r="F45" s="218"/>
      <c r="G45" s="291" t="e">
        <f>[1]COS_ClassSumByFunct!J51</f>
        <v>#REF!</v>
      </c>
      <c r="H45" s="261" t="e">
        <f>[1]COS_ClassSumByFunct!K51</f>
        <v>#REF!</v>
      </c>
      <c r="I45" s="262" t="e">
        <f>[1]COS_ClassSumByFunct!L51</f>
        <v>#REF!</v>
      </c>
      <c r="J45" s="262" t="e">
        <f>[1]COS_ClassSumByFunct!M51</f>
        <v>#REF!</v>
      </c>
      <c r="K45" s="262" t="e">
        <f>[1]COS_ClassSumByFunct!N51</f>
        <v>#REF!</v>
      </c>
      <c r="L45" s="262" t="e">
        <f>[1]COS_ClassSumByFunct!O51</f>
        <v>#REF!</v>
      </c>
      <c r="M45" s="263" t="e">
        <f>[1]COS_ClassSumByFunct!P51</f>
        <v>#REF!</v>
      </c>
      <c r="N45" s="290" t="e">
        <f>[1]COS_ClassSumByFunct!Q51</f>
        <v>#REF!</v>
      </c>
    </row>
    <row r="46" spans="2:14">
      <c r="B46" s="217" t="s">
        <v>64</v>
      </c>
      <c r="C46" s="214"/>
      <c r="D46" s="214"/>
      <c r="E46" s="214"/>
      <c r="F46" s="218"/>
      <c r="G46" s="266">
        <f>[1]COS_ClassSumByFunct!J52</f>
        <v>-176563.49562173709</v>
      </c>
      <c r="H46" s="292">
        <f>[1]COS_ClassSumByFunct!K52</f>
        <v>0</v>
      </c>
      <c r="I46" s="266">
        <f>[1]COS_ClassSumByFunct!L52</f>
        <v>0</v>
      </c>
      <c r="J46" s="266">
        <f>[1]COS_ClassSumByFunct!M52</f>
        <v>0</v>
      </c>
      <c r="K46" s="266">
        <f>[1]COS_ClassSumByFunct!N52</f>
        <v>0</v>
      </c>
      <c r="L46" s="266">
        <f>[1]COS_ClassSumByFunct!O52</f>
        <v>0</v>
      </c>
      <c r="M46" s="267">
        <f>[1]COS_ClassSumByFunct!P52</f>
        <v>-176563.49562173709</v>
      </c>
      <c r="N46" s="293">
        <f>[1]COS_ClassSumByFunct!Q52</f>
        <v>-176563.49562173709</v>
      </c>
    </row>
    <row r="47" spans="2:14">
      <c r="B47" s="294" t="s">
        <v>135</v>
      </c>
      <c r="C47" s="241"/>
      <c r="D47" s="241"/>
      <c r="E47" s="241"/>
      <c r="F47" s="295"/>
      <c r="G47" s="296">
        <f>[1]COS_ClassSumByFunct!J53</f>
        <v>1525823514.8878903</v>
      </c>
      <c r="H47" s="297">
        <f>[1]COS_ClassSumByFunct!K53</f>
        <v>133107661.20817304</v>
      </c>
      <c r="I47" s="296">
        <f>[1]COS_ClassSumByFunct!L53</f>
        <v>954083767.64065528</v>
      </c>
      <c r="J47" s="296">
        <f>[1]COS_ClassSumByFunct!M53</f>
        <v>189691273.54292491</v>
      </c>
      <c r="K47" s="296">
        <f>[1]COS_ClassSumByFunct!N53</f>
        <v>249117375.99175888</v>
      </c>
      <c r="L47" s="296">
        <f>[1]COS_ClassSumByFunct!O53</f>
        <v>0</v>
      </c>
      <c r="M47" s="298">
        <f>[1]COS_ClassSumByFunct!P53</f>
        <v>-176563.49562173709</v>
      </c>
      <c r="N47" s="299">
        <f>[1]COS_ClassSumByFunct!Q53</f>
        <v>1525823514.8878903</v>
      </c>
    </row>
    <row r="48" spans="2:14">
      <c r="B48" s="203" t="s">
        <v>23</v>
      </c>
    </row>
    <row r="50" spans="8:14">
      <c r="H50" s="300">
        <f>H47/$N47</f>
        <v>8.7236603650031636E-2</v>
      </c>
      <c r="I50" s="300">
        <f t="shared" ref="I50:N50" si="0">I47/$N47</f>
        <v>0.62529103682791021</v>
      </c>
      <c r="J50" s="300">
        <f t="shared" si="0"/>
        <v>0.1243205860258763</v>
      </c>
      <c r="K50" s="300">
        <f t="shared" si="0"/>
        <v>0.16326749034934276</v>
      </c>
      <c r="L50" s="300">
        <f t="shared" si="0"/>
        <v>0</v>
      </c>
      <c r="M50" s="300">
        <f t="shared" si="0"/>
        <v>-1.1571685316090443E-4</v>
      </c>
      <c r="N50" s="300">
        <f t="shared" si="0"/>
        <v>1</v>
      </c>
    </row>
  </sheetData>
  <mergeCells count="2">
    <mergeCell ref="L3:L4"/>
    <mergeCell ref="M3:M4"/>
  </mergeCells>
  <pageMargins left="0.2" right="0.2" top="0.5" bottom="0.5" header="0.2" footer="0.2"/>
  <pageSetup scale="92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71"/>
  <sheetViews>
    <sheetView showGridLines="0" zoomScale="60" zoomScaleNormal="60" zoomScaleSheetLayoutView="70" workbookViewId="0">
      <selection sqref="A1:XFD1048576"/>
    </sheetView>
  </sheetViews>
  <sheetFormatPr defaultColWidth="9.140625" defaultRowHeight="11.25" outlineLevelRow="1"/>
  <cols>
    <col min="1" max="1" width="9.140625" style="202" customWidth="1"/>
    <col min="2" max="2" width="2.7109375" style="202" customWidth="1"/>
    <col min="3" max="3" width="39" style="202" customWidth="1"/>
    <col min="4" max="4" width="35.7109375" style="301" hidden="1" customWidth="1"/>
    <col min="5" max="5" width="16.7109375" style="301" customWidth="1"/>
    <col min="6" max="6" width="12.7109375" style="301" hidden="1" customWidth="1"/>
    <col min="7" max="7" width="15.85546875" style="301" customWidth="1"/>
    <col min="8" max="8" width="13.28515625" style="301" customWidth="1"/>
    <col min="9" max="9" width="13.140625" style="301" hidden="1" customWidth="1"/>
    <col min="10" max="10" width="17.5703125" style="301" customWidth="1"/>
    <col min="11" max="11" width="17.28515625" style="301" customWidth="1"/>
    <col min="12" max="12" width="15" style="301" customWidth="1"/>
    <col min="13" max="13" width="18.85546875" style="301" customWidth="1"/>
    <col min="14" max="14" width="17.5703125" style="301" customWidth="1"/>
    <col min="15" max="16384" width="9.140625" style="202"/>
  </cols>
  <sheetData>
    <row r="1" spans="2:14" ht="15">
      <c r="B1" s="72" t="s">
        <v>136</v>
      </c>
    </row>
    <row r="3" spans="2:14" ht="12">
      <c r="B3" s="302"/>
      <c r="C3" s="303" t="str">
        <f>'[2]7'!B3</f>
        <v>Fiscal year ending 2015</v>
      </c>
      <c r="D3" s="9" t="s">
        <v>137</v>
      </c>
      <c r="E3" s="467" t="s">
        <v>138</v>
      </c>
      <c r="F3" s="468"/>
      <c r="G3" s="468"/>
      <c r="H3" s="468"/>
      <c r="I3" s="468"/>
      <c r="J3" s="468"/>
      <c r="K3" s="468"/>
      <c r="L3" s="468"/>
      <c r="M3" s="469"/>
      <c r="N3" s="10"/>
    </row>
    <row r="4" spans="2:14" ht="36">
      <c r="B4" s="304" t="s">
        <v>139</v>
      </c>
      <c r="C4" s="305"/>
      <c r="D4" s="11" t="s">
        <v>140</v>
      </c>
      <c r="E4" s="12" t="s">
        <v>141</v>
      </c>
      <c r="F4" s="12" t="s">
        <v>142</v>
      </c>
      <c r="G4" s="12" t="s">
        <v>143</v>
      </c>
      <c r="H4" s="12" t="s">
        <v>144</v>
      </c>
      <c r="I4" s="12" t="s">
        <v>145</v>
      </c>
      <c r="J4" s="12" t="s">
        <v>146</v>
      </c>
      <c r="K4" s="12" t="s">
        <v>147</v>
      </c>
      <c r="L4" s="12" t="s">
        <v>148</v>
      </c>
      <c r="M4" s="12" t="s">
        <v>149</v>
      </c>
      <c r="N4" s="11" t="s">
        <v>150</v>
      </c>
    </row>
    <row r="5" spans="2:14" ht="12">
      <c r="B5" s="306" t="s">
        <v>95</v>
      </c>
      <c r="C5" s="307"/>
      <c r="D5" s="13"/>
      <c r="E5" s="14"/>
      <c r="F5" s="14"/>
      <c r="G5" s="14"/>
      <c r="H5" s="14"/>
      <c r="I5" s="14"/>
      <c r="J5" s="14"/>
      <c r="K5" s="14"/>
      <c r="L5" s="14"/>
      <c r="M5" s="14"/>
      <c r="N5" s="14"/>
    </row>
    <row r="6" spans="2:14" ht="12">
      <c r="B6" s="306"/>
      <c r="C6" s="307" t="s">
        <v>151</v>
      </c>
      <c r="D6" s="15">
        <f>[1]COS_AllocatedCosts!G12</f>
        <v>0</v>
      </c>
      <c r="E6" s="16" t="e">
        <f>[1]COS_AllocatedCosts!H12</f>
        <v>#REF!</v>
      </c>
      <c r="F6" s="16" t="e">
        <f>[1]COS_AllocatedCosts!I12</f>
        <v>#REF!</v>
      </c>
      <c r="G6" s="16" t="e">
        <f>[1]COS_AllocatedCosts!J12</f>
        <v>#REF!</v>
      </c>
      <c r="H6" s="16" t="e">
        <f>[1]COS_AllocatedCosts!K12</f>
        <v>#REF!</v>
      </c>
      <c r="I6" s="16" t="e">
        <f>[1]COS_AllocatedCosts!L12</f>
        <v>#REF!</v>
      </c>
      <c r="J6" s="16" t="e">
        <f>[1]COS_AllocatedCosts!M12</f>
        <v>#REF!</v>
      </c>
      <c r="K6" s="16" t="e">
        <f>[1]COS_AllocatedCosts!N12</f>
        <v>#REF!</v>
      </c>
      <c r="L6" s="16" t="e">
        <f>[1]COS_AllocatedCosts!O12</f>
        <v>#REF!</v>
      </c>
      <c r="M6" s="16" t="e">
        <f>[1]COS_AllocatedCosts!P12</f>
        <v>#REF!</v>
      </c>
      <c r="N6" s="16">
        <f>[1]COS_AllocatedCosts!Q12</f>
        <v>0</v>
      </c>
    </row>
    <row r="7" spans="2:14" ht="12">
      <c r="B7" s="306"/>
      <c r="C7" s="307" t="s">
        <v>152</v>
      </c>
      <c r="D7" s="13">
        <f>[1]COS_AllocatedCosts!G13</f>
        <v>184168393.4911066</v>
      </c>
      <c r="E7" s="14">
        <f>[1]COS_AllocatedCosts!H13</f>
        <v>184168393.4911066</v>
      </c>
      <c r="F7" s="14" t="e">
        <f>[1]COS_AllocatedCosts!I13</f>
        <v>#REF!</v>
      </c>
      <c r="G7" s="14" t="e">
        <f>[1]COS_AllocatedCosts!J13</f>
        <v>#REF!</v>
      </c>
      <c r="H7" s="14" t="e">
        <f>[1]COS_AllocatedCosts!K13</f>
        <v>#REF!</v>
      </c>
      <c r="I7" s="14" t="e">
        <f>[1]COS_AllocatedCosts!L13</f>
        <v>#REF!</v>
      </c>
      <c r="J7" s="14" t="e">
        <f>[1]COS_AllocatedCosts!M13</f>
        <v>#REF!</v>
      </c>
      <c r="K7" s="14" t="e">
        <f>[1]COS_AllocatedCosts!N13</f>
        <v>#REF!</v>
      </c>
      <c r="L7" s="14" t="e">
        <f>[1]COS_AllocatedCosts!O13</f>
        <v>#REF!</v>
      </c>
      <c r="M7" s="14" t="e">
        <f>[1]COS_AllocatedCosts!P13</f>
        <v>#REF!</v>
      </c>
      <c r="N7" s="14">
        <f>[1]COS_AllocatedCosts!Q13</f>
        <v>184168393.4911066</v>
      </c>
    </row>
    <row r="8" spans="2:14" ht="12">
      <c r="B8" s="306"/>
      <c r="C8" s="307" t="s">
        <v>153</v>
      </c>
      <c r="D8" s="13">
        <f>[1]COS_AllocatedCosts!G14</f>
        <v>0</v>
      </c>
      <c r="E8" s="14" t="e">
        <f>[1]COS_AllocatedCosts!H14</f>
        <v>#REF!</v>
      </c>
      <c r="F8" s="14" t="e">
        <f>[1]COS_AllocatedCosts!I14</f>
        <v>#REF!</v>
      </c>
      <c r="G8" s="14" t="e">
        <f>[1]COS_AllocatedCosts!J14</f>
        <v>#REF!</v>
      </c>
      <c r="H8" s="14" t="e">
        <f>[1]COS_AllocatedCosts!K14</f>
        <v>#REF!</v>
      </c>
      <c r="I8" s="14" t="e">
        <f>[1]COS_AllocatedCosts!L14</f>
        <v>#REF!</v>
      </c>
      <c r="J8" s="14" t="e">
        <f>[1]COS_AllocatedCosts!M14</f>
        <v>#REF!</v>
      </c>
      <c r="K8" s="14" t="e">
        <f>[1]COS_AllocatedCosts!N14</f>
        <v>#REF!</v>
      </c>
      <c r="L8" s="14" t="e">
        <f>[1]COS_AllocatedCosts!O14</f>
        <v>#REF!</v>
      </c>
      <c r="M8" s="14" t="e">
        <f>[1]COS_AllocatedCosts!P14</f>
        <v>#REF!</v>
      </c>
      <c r="N8" s="14">
        <f>[1]COS_AllocatedCosts!Q14</f>
        <v>0</v>
      </c>
    </row>
    <row r="9" spans="2:14" ht="12">
      <c r="B9" s="306"/>
      <c r="C9" s="307" t="s">
        <v>154</v>
      </c>
      <c r="D9" s="13">
        <f>[1]COS_AllocatedCosts!G15</f>
        <v>0</v>
      </c>
      <c r="E9" s="14" t="e">
        <f>[1]COS_AllocatedCosts!H15</f>
        <v>#REF!</v>
      </c>
      <c r="F9" s="14" t="e">
        <f>[1]COS_AllocatedCosts!I15</f>
        <v>#REF!</v>
      </c>
      <c r="G9" s="14" t="e">
        <f>[1]COS_AllocatedCosts!J15</f>
        <v>#REF!</v>
      </c>
      <c r="H9" s="14" t="e">
        <f>[1]COS_AllocatedCosts!K15</f>
        <v>#REF!</v>
      </c>
      <c r="I9" s="14" t="e">
        <f>[1]COS_AllocatedCosts!L15</f>
        <v>#REF!</v>
      </c>
      <c r="J9" s="14" t="e">
        <f>[1]COS_AllocatedCosts!M15</f>
        <v>#REF!</v>
      </c>
      <c r="K9" s="14" t="e">
        <f>[1]COS_AllocatedCosts!N15</f>
        <v>#REF!</v>
      </c>
      <c r="L9" s="14" t="e">
        <f>[1]COS_AllocatedCosts!O15</f>
        <v>#REF!</v>
      </c>
      <c r="M9" s="14" t="e">
        <f>[1]COS_AllocatedCosts!P15</f>
        <v>#REF!</v>
      </c>
      <c r="N9" s="14">
        <f>[1]COS_AllocatedCosts!Q15</f>
        <v>0</v>
      </c>
    </row>
    <row r="10" spans="2:14" ht="12">
      <c r="B10" s="306"/>
      <c r="C10" s="307" t="s">
        <v>64</v>
      </c>
      <c r="D10" s="17">
        <f>[1]COS_AllocatedCosts!G16</f>
        <v>0</v>
      </c>
      <c r="E10" s="17" t="e">
        <f>[1]COS_AllocatedCosts!H16</f>
        <v>#REF!</v>
      </c>
      <c r="F10" s="17" t="e">
        <f>[1]COS_AllocatedCosts!I16</f>
        <v>#REF!</v>
      </c>
      <c r="G10" s="17" t="e">
        <f>[1]COS_AllocatedCosts!J16</f>
        <v>#REF!</v>
      </c>
      <c r="H10" s="17" t="e">
        <f>[1]COS_AllocatedCosts!K16</f>
        <v>#REF!</v>
      </c>
      <c r="I10" s="17" t="e">
        <f>[1]COS_AllocatedCosts!L16</f>
        <v>#REF!</v>
      </c>
      <c r="J10" s="17" t="e">
        <f>[1]COS_AllocatedCosts!M16</f>
        <v>#REF!</v>
      </c>
      <c r="K10" s="17" t="e">
        <f>[1]COS_AllocatedCosts!N16</f>
        <v>#REF!</v>
      </c>
      <c r="L10" s="17" t="e">
        <f>[1]COS_AllocatedCosts!O16</f>
        <v>#REF!</v>
      </c>
      <c r="M10" s="17" t="e">
        <f>[1]COS_AllocatedCosts!P16</f>
        <v>#REF!</v>
      </c>
      <c r="N10" s="17">
        <f>[1]COS_AllocatedCosts!Q16</f>
        <v>0</v>
      </c>
    </row>
    <row r="11" spans="2:14" ht="12">
      <c r="B11" s="306"/>
      <c r="C11" s="308" t="s">
        <v>155</v>
      </c>
      <c r="D11" s="13">
        <f>[1]COS_AllocatedCosts!G17</f>
        <v>184168393.4911066</v>
      </c>
      <c r="E11" s="14">
        <f>[1]COS_AllocatedCosts!H17</f>
        <v>184168393.4911066</v>
      </c>
      <c r="F11" s="14">
        <f>[1]COS_AllocatedCosts!I17</f>
        <v>0</v>
      </c>
      <c r="G11" s="14">
        <f>[1]COS_AllocatedCosts!J17</f>
        <v>0</v>
      </c>
      <c r="H11" s="14">
        <f>[1]COS_AllocatedCosts!K17</f>
        <v>0</v>
      </c>
      <c r="I11" s="14" t="e">
        <f>[1]COS_AllocatedCosts!L17</f>
        <v>#REF!</v>
      </c>
      <c r="J11" s="14">
        <f>[1]COS_AllocatedCosts!M17</f>
        <v>0</v>
      </c>
      <c r="K11" s="14">
        <f>[1]COS_AllocatedCosts!N17</f>
        <v>0</v>
      </c>
      <c r="L11" s="14">
        <f>[1]COS_AllocatedCosts!O17</f>
        <v>0</v>
      </c>
      <c r="M11" s="14">
        <f>[1]COS_AllocatedCosts!P17</f>
        <v>0</v>
      </c>
      <c r="N11" s="14">
        <f>[1]COS_AllocatedCosts!Q17</f>
        <v>184168393.4911066</v>
      </c>
    </row>
    <row r="12" spans="2:14" ht="12">
      <c r="B12" s="306"/>
      <c r="C12" s="307"/>
      <c r="D12" s="13"/>
      <c r="E12" s="14"/>
      <c r="F12" s="14"/>
      <c r="G12" s="14"/>
      <c r="H12" s="14"/>
      <c r="I12" s="14"/>
      <c r="J12" s="14"/>
      <c r="K12" s="14"/>
      <c r="L12" s="14"/>
      <c r="M12" s="14"/>
      <c r="N12" s="14"/>
    </row>
    <row r="13" spans="2:14" ht="12">
      <c r="B13" s="306" t="s">
        <v>156</v>
      </c>
      <c r="C13" s="307"/>
      <c r="D13" s="13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spans="2:14" ht="12">
      <c r="B14" s="306"/>
      <c r="C14" s="307" t="s">
        <v>151</v>
      </c>
      <c r="D14" s="13">
        <f>[1]COS_AllocatedCosts!G20</f>
        <v>36335180.981745072</v>
      </c>
      <c r="E14" s="14" t="e">
        <f>[1]COS_AllocatedCosts!H20</f>
        <v>#REF!</v>
      </c>
      <c r="F14" s="14" t="e">
        <f>[1]COS_AllocatedCosts!I20</f>
        <v>#REF!</v>
      </c>
      <c r="G14" s="14" t="e">
        <f>[1]COS_AllocatedCosts!J20</f>
        <v>#REF!</v>
      </c>
      <c r="H14" s="14" t="e">
        <f>[1]COS_AllocatedCosts!K20</f>
        <v>#REF!</v>
      </c>
      <c r="I14" s="14" t="e">
        <f>[1]COS_AllocatedCosts!L20</f>
        <v>#REF!</v>
      </c>
      <c r="J14" s="14" t="e">
        <f>[1]COS_AllocatedCosts!M20</f>
        <v>#REF!</v>
      </c>
      <c r="K14" s="14" t="e">
        <f>[1]COS_AllocatedCosts!N20</f>
        <v>#REF!</v>
      </c>
      <c r="L14" s="14">
        <f>[1]COS_AllocatedCosts!O20</f>
        <v>36335180.981745072</v>
      </c>
      <c r="M14" s="14" t="e">
        <f>[1]COS_AllocatedCosts!P20</f>
        <v>#REF!</v>
      </c>
      <c r="N14" s="14">
        <f>[1]COS_AllocatedCosts!Q20</f>
        <v>36335180.981745072</v>
      </c>
    </row>
    <row r="15" spans="2:14" ht="12">
      <c r="B15" s="306"/>
      <c r="C15" s="307" t="s">
        <v>152</v>
      </c>
      <c r="D15" s="13">
        <f>[1]COS_AllocatedCosts!G21</f>
        <v>307927139.03440827</v>
      </c>
      <c r="E15" s="14" t="e">
        <f>[1]COS_AllocatedCosts!H21</f>
        <v>#REF!</v>
      </c>
      <c r="F15" s="14" t="e">
        <f>[1]COS_AllocatedCosts!I21</f>
        <v>#REF!</v>
      </c>
      <c r="G15" s="14">
        <f>[1]COS_AllocatedCosts!J21</f>
        <v>307927139.03440827</v>
      </c>
      <c r="H15" s="14" t="e">
        <f>[1]COS_AllocatedCosts!K21</f>
        <v>#REF!</v>
      </c>
      <c r="I15" s="14" t="e">
        <f>[1]COS_AllocatedCosts!L21</f>
        <v>#REF!</v>
      </c>
      <c r="J15" s="14" t="e">
        <f>[1]COS_AllocatedCosts!M21</f>
        <v>#REF!</v>
      </c>
      <c r="K15" s="14" t="e">
        <f>[1]COS_AllocatedCosts!N21</f>
        <v>#REF!</v>
      </c>
      <c r="L15" s="14" t="e">
        <f>[1]COS_AllocatedCosts!O21</f>
        <v>#REF!</v>
      </c>
      <c r="M15" s="14" t="e">
        <f>[1]COS_AllocatedCosts!P21</f>
        <v>#REF!</v>
      </c>
      <c r="N15" s="14">
        <f>[1]COS_AllocatedCosts!Q21</f>
        <v>307927139.03440827</v>
      </c>
    </row>
    <row r="16" spans="2:14" ht="12">
      <c r="B16" s="306"/>
      <c r="C16" s="307" t="s">
        <v>153</v>
      </c>
      <c r="D16" s="13">
        <f>[1]COS_AllocatedCosts!G22</f>
        <v>35076361.779855631</v>
      </c>
      <c r="E16" s="14" t="e">
        <f>[1]COS_AllocatedCosts!H22</f>
        <v>#REF!</v>
      </c>
      <c r="F16" s="14" t="e">
        <f>[1]COS_AllocatedCosts!I22</f>
        <v>#REF!</v>
      </c>
      <c r="G16" s="14" t="e">
        <f>[1]COS_AllocatedCosts!J22</f>
        <v>#REF!</v>
      </c>
      <c r="H16" s="14" t="e">
        <f>[1]COS_AllocatedCosts!K22</f>
        <v>#REF!</v>
      </c>
      <c r="I16" s="14" t="e">
        <f>[1]COS_AllocatedCosts!L22</f>
        <v>#REF!</v>
      </c>
      <c r="J16" s="14" t="e">
        <f>[1]COS_AllocatedCosts!M22</f>
        <v>#REF!</v>
      </c>
      <c r="K16" s="14" t="e">
        <f>[1]COS_AllocatedCosts!N22</f>
        <v>#REF!</v>
      </c>
      <c r="L16" s="14">
        <f>[1]COS_AllocatedCosts!O22</f>
        <v>35076361.779855631</v>
      </c>
      <c r="M16" s="14" t="e">
        <f>[1]COS_AllocatedCosts!P22</f>
        <v>#REF!</v>
      </c>
      <c r="N16" s="14">
        <f>[1]COS_AllocatedCosts!Q22</f>
        <v>35076361.779855631</v>
      </c>
    </row>
    <row r="17" spans="2:14" ht="12">
      <c r="B17" s="306"/>
      <c r="C17" s="307" t="s">
        <v>154</v>
      </c>
      <c r="D17" s="13">
        <f>[1]COS_AllocatedCosts!G23</f>
        <v>220476708.37360439</v>
      </c>
      <c r="E17" s="14" t="e">
        <f>[1]COS_AllocatedCosts!H23</f>
        <v>#REF!</v>
      </c>
      <c r="F17" s="14" t="e">
        <f>[1]COS_AllocatedCosts!I23</f>
        <v>#REF!</v>
      </c>
      <c r="G17" s="14" t="e">
        <f>[1]COS_AllocatedCosts!J23</f>
        <v>#REF!</v>
      </c>
      <c r="H17" s="14" t="e">
        <f>[1]COS_AllocatedCosts!K23</f>
        <v>#REF!</v>
      </c>
      <c r="I17" s="14" t="e">
        <f>[1]COS_AllocatedCosts!L23</f>
        <v>#REF!</v>
      </c>
      <c r="J17" s="14">
        <f>[1]COS_AllocatedCosts!M23</f>
        <v>220476708.37360439</v>
      </c>
      <c r="K17" s="14" t="e">
        <f>[1]COS_AllocatedCosts!N23</f>
        <v>#REF!</v>
      </c>
      <c r="L17" s="14" t="e">
        <f>[1]COS_AllocatedCosts!O23</f>
        <v>#REF!</v>
      </c>
      <c r="M17" s="14" t="e">
        <f>[1]COS_AllocatedCosts!P23</f>
        <v>#REF!</v>
      </c>
      <c r="N17" s="14">
        <f>[1]COS_AllocatedCosts!Q23</f>
        <v>220476708.37360439</v>
      </c>
    </row>
    <row r="18" spans="2:14" ht="12">
      <c r="B18" s="306"/>
      <c r="C18" s="307" t="s">
        <v>64</v>
      </c>
      <c r="D18" s="17">
        <f>[1]COS_AllocatedCosts!G24</f>
        <v>0</v>
      </c>
      <c r="E18" s="17" t="e">
        <f>[1]COS_AllocatedCosts!H24</f>
        <v>#REF!</v>
      </c>
      <c r="F18" s="17" t="e">
        <f>[1]COS_AllocatedCosts!I24</f>
        <v>#REF!</v>
      </c>
      <c r="G18" s="17" t="e">
        <f>[1]COS_AllocatedCosts!J24</f>
        <v>#REF!</v>
      </c>
      <c r="H18" s="17" t="e">
        <f>[1]COS_AllocatedCosts!K24</f>
        <v>#REF!</v>
      </c>
      <c r="I18" s="17" t="e">
        <f>[1]COS_AllocatedCosts!L24</f>
        <v>#REF!</v>
      </c>
      <c r="J18" s="17" t="e">
        <f>[1]COS_AllocatedCosts!M24</f>
        <v>#REF!</v>
      </c>
      <c r="K18" s="17" t="e">
        <f>[1]COS_AllocatedCosts!N24</f>
        <v>#REF!</v>
      </c>
      <c r="L18" s="17" t="e">
        <f>[1]COS_AllocatedCosts!O24</f>
        <v>#REF!</v>
      </c>
      <c r="M18" s="17" t="e">
        <f>[1]COS_AllocatedCosts!P24</f>
        <v>#REF!</v>
      </c>
      <c r="N18" s="17">
        <f>[1]COS_AllocatedCosts!Q24</f>
        <v>0</v>
      </c>
    </row>
    <row r="19" spans="2:14" ht="12">
      <c r="B19" s="306"/>
      <c r="C19" s="308" t="s">
        <v>157</v>
      </c>
      <c r="D19" s="13">
        <f>[1]COS_AllocatedCosts!G25</f>
        <v>599815390.16961336</v>
      </c>
      <c r="E19" s="14">
        <f>[1]COS_AllocatedCosts!H25</f>
        <v>0</v>
      </c>
      <c r="F19" s="14">
        <f>[1]COS_AllocatedCosts!I25</f>
        <v>0</v>
      </c>
      <c r="G19" s="14">
        <f>[1]COS_AllocatedCosts!J25</f>
        <v>307927139.03440827</v>
      </c>
      <c r="H19" s="14">
        <f>[1]COS_AllocatedCosts!K25</f>
        <v>0</v>
      </c>
      <c r="I19" s="14" t="e">
        <f>[1]COS_AllocatedCosts!L25</f>
        <v>#REF!</v>
      </c>
      <c r="J19" s="14">
        <f>[1]COS_AllocatedCosts!M25</f>
        <v>220476708.37360439</v>
      </c>
      <c r="K19" s="14">
        <f>[1]COS_AllocatedCosts!N25</f>
        <v>0</v>
      </c>
      <c r="L19" s="14">
        <f>[1]COS_AllocatedCosts!O25</f>
        <v>71411542.761600703</v>
      </c>
      <c r="M19" s="14">
        <f>[1]COS_AllocatedCosts!P25</f>
        <v>0</v>
      </c>
      <c r="N19" s="14">
        <f>[1]COS_AllocatedCosts!Q25</f>
        <v>599815390.16961336</v>
      </c>
    </row>
    <row r="20" spans="2:14" ht="12">
      <c r="B20" s="306"/>
      <c r="C20" s="307"/>
      <c r="D20" s="13"/>
      <c r="E20" s="14"/>
      <c r="F20" s="14"/>
      <c r="G20" s="14"/>
      <c r="H20" s="14"/>
      <c r="I20" s="14"/>
      <c r="J20" s="14"/>
      <c r="K20" s="14"/>
      <c r="L20" s="14"/>
      <c r="M20" s="14"/>
      <c r="N20" s="14"/>
    </row>
    <row r="21" spans="2:14" ht="12">
      <c r="B21" s="306" t="s">
        <v>58</v>
      </c>
      <c r="C21" s="307"/>
      <c r="D21" s="13"/>
      <c r="E21" s="14"/>
      <c r="F21" s="14"/>
      <c r="G21" s="14"/>
      <c r="H21" s="14"/>
      <c r="I21" s="14"/>
      <c r="J21" s="14"/>
      <c r="K21" s="14"/>
      <c r="L21" s="14"/>
      <c r="M21" s="14"/>
      <c r="N21" s="14"/>
    </row>
    <row r="22" spans="2:14" ht="12">
      <c r="B22" s="306"/>
      <c r="C22" s="307" t="s">
        <v>151</v>
      </c>
      <c r="D22" s="13">
        <f>[1]COS_AllocatedCosts!G28</f>
        <v>6925450.1475237329</v>
      </c>
      <c r="E22" s="14" t="e">
        <f>[1]COS_AllocatedCosts!H28</f>
        <v>#REF!</v>
      </c>
      <c r="F22" s="14" t="e">
        <f>[1]COS_AllocatedCosts!I28</f>
        <v>#REF!</v>
      </c>
      <c r="G22" s="14" t="e">
        <f>[1]COS_AllocatedCosts!J28</f>
        <v>#REF!</v>
      </c>
      <c r="H22" s="14" t="e">
        <f>[1]COS_AllocatedCosts!K28</f>
        <v>#REF!</v>
      </c>
      <c r="I22" s="14" t="e">
        <f>[1]COS_AllocatedCosts!L28</f>
        <v>#REF!</v>
      </c>
      <c r="J22" s="14" t="e">
        <f>[1]COS_AllocatedCosts!M28</f>
        <v>#REF!</v>
      </c>
      <c r="K22" s="14">
        <f>[1]COS_AllocatedCosts!N28</f>
        <v>6925450.1475237329</v>
      </c>
      <c r="L22" s="14" t="e">
        <f>[1]COS_AllocatedCosts!O28</f>
        <v>#REF!</v>
      </c>
      <c r="M22" s="14" t="e">
        <f>[1]COS_AllocatedCosts!P28</f>
        <v>#REF!</v>
      </c>
      <c r="N22" s="14">
        <f>[1]COS_AllocatedCosts!Q28</f>
        <v>6925450.1475237329</v>
      </c>
    </row>
    <row r="23" spans="2:14" ht="12">
      <c r="B23" s="306"/>
      <c r="C23" s="307" t="s">
        <v>152</v>
      </c>
      <c r="D23" s="13">
        <f>[1]COS_AllocatedCosts!G29</f>
        <v>92381057.895575687</v>
      </c>
      <c r="E23" s="14">
        <f>[1]COS_AllocatedCosts!H29</f>
        <v>71550846.054164723</v>
      </c>
      <c r="F23" s="14" t="e">
        <f>[1]COS_AllocatedCosts!I29</f>
        <v>#REF!</v>
      </c>
      <c r="G23" s="14">
        <f>[1]COS_AllocatedCosts!J29</f>
        <v>20830211.841410972</v>
      </c>
      <c r="H23" s="14" t="e">
        <f>[1]COS_AllocatedCosts!K29</f>
        <v>#REF!</v>
      </c>
      <c r="I23" s="14" t="e">
        <f>[1]COS_AllocatedCosts!L29</f>
        <v>#REF!</v>
      </c>
      <c r="J23" s="14" t="e">
        <f>[1]COS_AllocatedCosts!M29</f>
        <v>#REF!</v>
      </c>
      <c r="K23" s="14" t="e">
        <f>[1]COS_AllocatedCosts!N29</f>
        <v>#REF!</v>
      </c>
      <c r="L23" s="14" t="e">
        <f>[1]COS_AllocatedCosts!O29</f>
        <v>#REF!</v>
      </c>
      <c r="M23" s="14" t="e">
        <f>[1]COS_AllocatedCosts!P29</f>
        <v>#REF!</v>
      </c>
      <c r="N23" s="14">
        <f>[1]COS_AllocatedCosts!Q29</f>
        <v>92381057.895575702</v>
      </c>
    </row>
    <row r="24" spans="2:14" ht="12">
      <c r="B24" s="306"/>
      <c r="C24" s="307" t="s">
        <v>153</v>
      </c>
      <c r="D24" s="13">
        <f>[1]COS_AllocatedCosts!G30</f>
        <v>72557940.841837972</v>
      </c>
      <c r="E24" s="14" t="e">
        <f>[1]COS_AllocatedCosts!H30</f>
        <v>#REF!</v>
      </c>
      <c r="F24" s="14" t="e">
        <f>[1]COS_AllocatedCosts!I30</f>
        <v>#REF!</v>
      </c>
      <c r="G24" s="14" t="e">
        <f>[1]COS_AllocatedCosts!J30</f>
        <v>#REF!</v>
      </c>
      <c r="H24" s="14" t="e">
        <f>[1]COS_AllocatedCosts!K30</f>
        <v>#REF!</v>
      </c>
      <c r="I24" s="14" t="e">
        <f>[1]COS_AllocatedCosts!L30</f>
        <v>#REF!</v>
      </c>
      <c r="J24" s="14" t="e">
        <f>[1]COS_AllocatedCosts!M30</f>
        <v>#REF!</v>
      </c>
      <c r="K24" s="14" t="e">
        <f>[1]COS_AllocatedCosts!N30</f>
        <v>#REF!</v>
      </c>
      <c r="L24" s="14">
        <f>[1]COS_AllocatedCosts!O30</f>
        <v>72557940.841837972</v>
      </c>
      <c r="M24" s="14" t="e">
        <f>[1]COS_AllocatedCosts!P30</f>
        <v>#REF!</v>
      </c>
      <c r="N24" s="14">
        <f>[1]COS_AllocatedCosts!Q30</f>
        <v>72557940.841837972</v>
      </c>
    </row>
    <row r="25" spans="2:14" ht="12">
      <c r="B25" s="306"/>
      <c r="C25" s="307" t="s">
        <v>154</v>
      </c>
      <c r="D25" s="13">
        <f>[1]COS_AllocatedCosts!G31</f>
        <v>-1474289.5013025755</v>
      </c>
      <c r="E25" s="14">
        <f>[1]COS_AllocatedCosts!H31</f>
        <v>-1474289.5013025755</v>
      </c>
      <c r="F25" s="14" t="e">
        <f>[1]COS_AllocatedCosts!I31</f>
        <v>#REF!</v>
      </c>
      <c r="G25" s="14" t="e">
        <f>[1]COS_AllocatedCosts!J31</f>
        <v>#REF!</v>
      </c>
      <c r="H25" s="14" t="e">
        <f>[1]COS_AllocatedCosts!K31</f>
        <v>#REF!</v>
      </c>
      <c r="I25" s="14" t="e">
        <f>[1]COS_AllocatedCosts!L31</f>
        <v>#REF!</v>
      </c>
      <c r="J25" s="14" t="e">
        <f>[1]COS_AllocatedCosts!M31</f>
        <v>#REF!</v>
      </c>
      <c r="K25" s="14" t="e">
        <f>[1]COS_AllocatedCosts!N31</f>
        <v>#REF!</v>
      </c>
      <c r="L25" s="14" t="e">
        <f>[1]COS_AllocatedCosts!O31</f>
        <v>#REF!</v>
      </c>
      <c r="M25" s="14" t="e">
        <f>[1]COS_AllocatedCosts!P31</f>
        <v>#REF!</v>
      </c>
      <c r="N25" s="14">
        <f>[1]COS_AllocatedCosts!Q31</f>
        <v>-1474289.5013025755</v>
      </c>
    </row>
    <row r="26" spans="2:14" ht="12">
      <c r="B26" s="306"/>
      <c r="C26" s="307" t="s">
        <v>64</v>
      </c>
      <c r="D26" s="17">
        <f>[1]COS_AllocatedCosts!G32</f>
        <v>0</v>
      </c>
      <c r="E26" s="17" t="e">
        <f>[1]COS_AllocatedCosts!H32</f>
        <v>#REF!</v>
      </c>
      <c r="F26" s="17" t="e">
        <f>[1]COS_AllocatedCosts!I32</f>
        <v>#REF!</v>
      </c>
      <c r="G26" s="17" t="e">
        <f>[1]COS_AllocatedCosts!J32</f>
        <v>#REF!</v>
      </c>
      <c r="H26" s="17" t="e">
        <f>[1]COS_AllocatedCosts!K32</f>
        <v>#REF!</v>
      </c>
      <c r="I26" s="17" t="e">
        <f>[1]COS_AllocatedCosts!L32</f>
        <v>#REF!</v>
      </c>
      <c r="J26" s="17" t="e">
        <f>[1]COS_AllocatedCosts!M32</f>
        <v>#REF!</v>
      </c>
      <c r="K26" s="17" t="e">
        <f>[1]COS_AllocatedCosts!N32</f>
        <v>#REF!</v>
      </c>
      <c r="L26" s="17" t="e">
        <f>[1]COS_AllocatedCosts!O32</f>
        <v>#REF!</v>
      </c>
      <c r="M26" s="17" t="e">
        <f>[1]COS_AllocatedCosts!P32</f>
        <v>#REF!</v>
      </c>
      <c r="N26" s="17">
        <f>[1]COS_AllocatedCosts!Q32</f>
        <v>0</v>
      </c>
    </row>
    <row r="27" spans="2:14" ht="12">
      <c r="B27" s="306"/>
      <c r="C27" s="308" t="s">
        <v>158</v>
      </c>
      <c r="D27" s="13">
        <f>[1]COS_AllocatedCosts!G33</f>
        <v>170390159.38363484</v>
      </c>
      <c r="E27" s="14">
        <f>[1]COS_AllocatedCosts!H33</f>
        <v>70076556.552862152</v>
      </c>
      <c r="F27" s="14">
        <f>[1]COS_AllocatedCosts!I33</f>
        <v>0</v>
      </c>
      <c r="G27" s="14">
        <f>[1]COS_AllocatedCosts!J33</f>
        <v>20830211.841410972</v>
      </c>
      <c r="H27" s="14">
        <f>[1]COS_AllocatedCosts!K33</f>
        <v>0</v>
      </c>
      <c r="I27" s="14" t="e">
        <f>[1]COS_AllocatedCosts!L33</f>
        <v>#REF!</v>
      </c>
      <c r="J27" s="14">
        <f>[1]COS_AllocatedCosts!M33</f>
        <v>0</v>
      </c>
      <c r="K27" s="14">
        <f>[1]COS_AllocatedCosts!N33</f>
        <v>6925450.1475237329</v>
      </c>
      <c r="L27" s="14">
        <f>[1]COS_AllocatedCosts!O33</f>
        <v>72557940.841837972</v>
      </c>
      <c r="M27" s="14">
        <f>[1]COS_AllocatedCosts!P33</f>
        <v>0</v>
      </c>
      <c r="N27" s="14">
        <f>[1]COS_AllocatedCosts!Q33</f>
        <v>170390159.38363484</v>
      </c>
    </row>
    <row r="28" spans="2:14" ht="12">
      <c r="B28" s="306"/>
      <c r="C28" s="307"/>
      <c r="D28" s="13"/>
      <c r="E28" s="14"/>
      <c r="F28" s="14"/>
      <c r="G28" s="14"/>
      <c r="H28" s="14"/>
      <c r="I28" s="14"/>
      <c r="J28" s="14"/>
      <c r="K28" s="14"/>
      <c r="L28" s="14"/>
      <c r="M28" s="14"/>
      <c r="N28" s="14"/>
    </row>
    <row r="29" spans="2:14" ht="12" hidden="1" outlineLevel="1">
      <c r="B29" s="306" t="s">
        <v>59</v>
      </c>
      <c r="C29" s="307"/>
      <c r="D29" s="13"/>
      <c r="E29" s="14"/>
      <c r="F29" s="14"/>
      <c r="G29" s="14"/>
      <c r="H29" s="14"/>
      <c r="I29" s="14"/>
      <c r="J29" s="14"/>
      <c r="K29" s="14"/>
      <c r="L29" s="14"/>
      <c r="M29" s="14"/>
      <c r="N29" s="14"/>
    </row>
    <row r="30" spans="2:14" ht="12" hidden="1" outlineLevel="1">
      <c r="B30" s="306"/>
      <c r="C30" s="307" t="s">
        <v>151</v>
      </c>
      <c r="D30" s="13">
        <f>[1]COS_AllocatedCosts!G36</f>
        <v>0</v>
      </c>
      <c r="E30" s="14" t="e">
        <f>[1]COS_AllocatedCosts!H36</f>
        <v>#REF!</v>
      </c>
      <c r="F30" s="14" t="e">
        <f>[1]COS_AllocatedCosts!I36</f>
        <v>#REF!</v>
      </c>
      <c r="G30" s="14" t="e">
        <f>[1]COS_AllocatedCosts!J36</f>
        <v>#REF!</v>
      </c>
      <c r="H30" s="14" t="e">
        <f>[1]COS_AllocatedCosts!K36</f>
        <v>#REF!</v>
      </c>
      <c r="I30" s="14">
        <f>[1]COS_AllocatedCosts!L36</f>
        <v>0</v>
      </c>
      <c r="J30" s="14" t="e">
        <f>[1]COS_AllocatedCosts!M36</f>
        <v>#REF!</v>
      </c>
      <c r="K30" s="14" t="e">
        <f>[1]COS_AllocatedCosts!N36</f>
        <v>#REF!</v>
      </c>
      <c r="L30" s="14" t="e">
        <f>[1]COS_AllocatedCosts!O36</f>
        <v>#REF!</v>
      </c>
      <c r="M30" s="14" t="e">
        <f>[1]COS_AllocatedCosts!P36</f>
        <v>#REF!</v>
      </c>
      <c r="N30" s="14">
        <f>[1]COS_AllocatedCosts!Q36</f>
        <v>0</v>
      </c>
    </row>
    <row r="31" spans="2:14" ht="12" hidden="1" outlineLevel="1">
      <c r="B31" s="306"/>
      <c r="C31" s="307" t="s">
        <v>152</v>
      </c>
      <c r="D31" s="13">
        <f>[1]COS_AllocatedCosts!G37</f>
        <v>0</v>
      </c>
      <c r="E31" s="14" t="e">
        <f>[1]COS_AllocatedCosts!H37</f>
        <v>#REF!</v>
      </c>
      <c r="F31" s="14" t="e">
        <f>[1]COS_AllocatedCosts!I37</f>
        <v>#REF!</v>
      </c>
      <c r="G31" s="14" t="e">
        <f>[1]COS_AllocatedCosts!J37</f>
        <v>#REF!</v>
      </c>
      <c r="H31" s="14" t="e">
        <f>[1]COS_AllocatedCosts!K37</f>
        <v>#REF!</v>
      </c>
      <c r="I31" s="14">
        <f>[1]COS_AllocatedCosts!L37</f>
        <v>0</v>
      </c>
      <c r="J31" s="14" t="e">
        <f>[1]COS_AllocatedCosts!M37</f>
        <v>#REF!</v>
      </c>
      <c r="K31" s="14" t="e">
        <f>[1]COS_AllocatedCosts!N37</f>
        <v>#REF!</v>
      </c>
      <c r="L31" s="14" t="e">
        <f>[1]COS_AllocatedCosts!O37</f>
        <v>#REF!</v>
      </c>
      <c r="M31" s="14" t="e">
        <f>[1]COS_AllocatedCosts!P37</f>
        <v>#REF!</v>
      </c>
      <c r="N31" s="14">
        <f>[1]COS_AllocatedCosts!Q37</f>
        <v>0</v>
      </c>
    </row>
    <row r="32" spans="2:14" ht="12" hidden="1" outlineLevel="1">
      <c r="B32" s="306"/>
      <c r="C32" s="307" t="s">
        <v>153</v>
      </c>
      <c r="D32" s="13">
        <f>[1]COS_AllocatedCosts!G38</f>
        <v>0</v>
      </c>
      <c r="E32" s="14" t="e">
        <f>[1]COS_AllocatedCosts!H38</f>
        <v>#REF!</v>
      </c>
      <c r="F32" s="14" t="e">
        <f>[1]COS_AllocatedCosts!I38</f>
        <v>#REF!</v>
      </c>
      <c r="G32" s="14" t="e">
        <f>[1]COS_AllocatedCosts!J38</f>
        <v>#REF!</v>
      </c>
      <c r="H32" s="14" t="e">
        <f>[1]COS_AllocatedCosts!K38</f>
        <v>#REF!</v>
      </c>
      <c r="I32" s="14">
        <f>[1]COS_AllocatedCosts!L38</f>
        <v>0</v>
      </c>
      <c r="J32" s="14" t="e">
        <f>[1]COS_AllocatedCosts!M38</f>
        <v>#REF!</v>
      </c>
      <c r="K32" s="14" t="e">
        <f>[1]COS_AllocatedCosts!N38</f>
        <v>#REF!</v>
      </c>
      <c r="L32" s="14" t="e">
        <f>[1]COS_AllocatedCosts!O38</f>
        <v>#REF!</v>
      </c>
      <c r="M32" s="14" t="e">
        <f>[1]COS_AllocatedCosts!P38</f>
        <v>#REF!</v>
      </c>
      <c r="N32" s="14">
        <f>[1]COS_AllocatedCosts!Q38</f>
        <v>0</v>
      </c>
    </row>
    <row r="33" spans="2:14" ht="12" hidden="1" outlineLevel="1">
      <c r="B33" s="306"/>
      <c r="C33" s="307" t="s">
        <v>154</v>
      </c>
      <c r="D33" s="13">
        <f>[1]COS_AllocatedCosts!G39</f>
        <v>0</v>
      </c>
      <c r="E33" s="14" t="e">
        <f>[1]COS_AllocatedCosts!H39</f>
        <v>#REF!</v>
      </c>
      <c r="F33" s="14" t="e">
        <f>[1]COS_AllocatedCosts!I39</f>
        <v>#REF!</v>
      </c>
      <c r="G33" s="14" t="e">
        <f>[1]COS_AllocatedCosts!J39</f>
        <v>#REF!</v>
      </c>
      <c r="H33" s="14" t="e">
        <f>[1]COS_AllocatedCosts!K39</f>
        <v>#REF!</v>
      </c>
      <c r="I33" s="14">
        <f>[1]COS_AllocatedCosts!L39</f>
        <v>0</v>
      </c>
      <c r="J33" s="14" t="e">
        <f>[1]COS_AllocatedCosts!M39</f>
        <v>#REF!</v>
      </c>
      <c r="K33" s="14" t="e">
        <f>[1]COS_AllocatedCosts!N39</f>
        <v>#REF!</v>
      </c>
      <c r="L33" s="14" t="e">
        <f>[1]COS_AllocatedCosts!O39</f>
        <v>#REF!</v>
      </c>
      <c r="M33" s="14" t="e">
        <f>[1]COS_AllocatedCosts!P39</f>
        <v>#REF!</v>
      </c>
      <c r="N33" s="14">
        <f>[1]COS_AllocatedCosts!Q39</f>
        <v>0</v>
      </c>
    </row>
    <row r="34" spans="2:14" ht="12" hidden="1" outlineLevel="1">
      <c r="B34" s="306"/>
      <c r="C34" s="307" t="s">
        <v>64</v>
      </c>
      <c r="D34" s="17">
        <f>[1]COS_AllocatedCosts!G40</f>
        <v>0</v>
      </c>
      <c r="E34" s="17" t="e">
        <f>[1]COS_AllocatedCosts!H40</f>
        <v>#REF!</v>
      </c>
      <c r="F34" s="17" t="e">
        <f>[1]COS_AllocatedCosts!I40</f>
        <v>#REF!</v>
      </c>
      <c r="G34" s="17" t="e">
        <f>[1]COS_AllocatedCosts!J40</f>
        <v>#REF!</v>
      </c>
      <c r="H34" s="17" t="e">
        <f>[1]COS_AllocatedCosts!K40</f>
        <v>#REF!</v>
      </c>
      <c r="I34" s="17">
        <f>[1]COS_AllocatedCosts!L40</f>
        <v>0</v>
      </c>
      <c r="J34" s="17" t="e">
        <f>[1]COS_AllocatedCosts!M40</f>
        <v>#REF!</v>
      </c>
      <c r="K34" s="17" t="e">
        <f>[1]COS_AllocatedCosts!N40</f>
        <v>#REF!</v>
      </c>
      <c r="L34" s="17" t="e">
        <f>[1]COS_AllocatedCosts!O40</f>
        <v>#REF!</v>
      </c>
      <c r="M34" s="17" t="e">
        <f>[1]COS_AllocatedCosts!P40</f>
        <v>#REF!</v>
      </c>
      <c r="N34" s="17">
        <f>[1]COS_AllocatedCosts!Q40</f>
        <v>0</v>
      </c>
    </row>
    <row r="35" spans="2:14" ht="12" hidden="1" outlineLevel="1">
      <c r="B35" s="306"/>
      <c r="C35" s="308" t="s">
        <v>159</v>
      </c>
      <c r="D35" s="13">
        <f>[1]COS_AllocatedCosts!G41</f>
        <v>0</v>
      </c>
      <c r="E35" s="14">
        <f>[1]COS_AllocatedCosts!H41</f>
        <v>0</v>
      </c>
      <c r="F35" s="14">
        <f>[1]COS_AllocatedCosts!I41</f>
        <v>0</v>
      </c>
      <c r="G35" s="14">
        <f>[1]COS_AllocatedCosts!J41</f>
        <v>0</v>
      </c>
      <c r="H35" s="14">
        <f>[1]COS_AllocatedCosts!K41</f>
        <v>0</v>
      </c>
      <c r="I35" s="14">
        <f>[1]COS_AllocatedCosts!L41</f>
        <v>0</v>
      </c>
      <c r="J35" s="14">
        <f>[1]COS_AllocatedCosts!M41</f>
        <v>0</v>
      </c>
      <c r="K35" s="14">
        <f>[1]COS_AllocatedCosts!N41</f>
        <v>0</v>
      </c>
      <c r="L35" s="14">
        <f>[1]COS_AllocatedCosts!O41</f>
        <v>0</v>
      </c>
      <c r="M35" s="14">
        <f>[1]COS_AllocatedCosts!P41</f>
        <v>0</v>
      </c>
      <c r="N35" s="14">
        <f>[1]COS_AllocatedCosts!Q41</f>
        <v>0</v>
      </c>
    </row>
    <row r="36" spans="2:14" ht="12" hidden="1" outlineLevel="1">
      <c r="B36" s="306"/>
      <c r="C36" s="307"/>
      <c r="D36" s="13"/>
      <c r="E36" s="14"/>
      <c r="F36" s="14"/>
      <c r="G36" s="14"/>
      <c r="H36" s="14"/>
      <c r="I36" s="14"/>
      <c r="J36" s="14"/>
      <c r="K36" s="14"/>
      <c r="L36" s="14"/>
      <c r="M36" s="14"/>
      <c r="N36" s="14"/>
    </row>
    <row r="37" spans="2:14" ht="12" collapsed="1">
      <c r="B37" s="306" t="s">
        <v>60</v>
      </c>
      <c r="C37" s="307"/>
      <c r="D37" s="13"/>
      <c r="E37" s="14"/>
      <c r="F37" s="14"/>
      <c r="G37" s="14"/>
      <c r="H37" s="14"/>
      <c r="I37" s="14"/>
      <c r="J37" s="14"/>
      <c r="K37" s="14"/>
      <c r="L37" s="14"/>
      <c r="M37" s="14"/>
      <c r="N37" s="14"/>
    </row>
    <row r="38" spans="2:14" ht="12">
      <c r="B38" s="306"/>
      <c r="C38" s="307" t="s">
        <v>151</v>
      </c>
      <c r="D38" s="13">
        <f>[1]COS_AllocatedCosts!G44</f>
        <v>54373087.352437384</v>
      </c>
      <c r="E38" s="14" t="e">
        <f>[1]COS_AllocatedCosts!H44</f>
        <v>#REF!</v>
      </c>
      <c r="F38" s="14" t="e">
        <f>[1]COS_AllocatedCosts!I44</f>
        <v>#REF!</v>
      </c>
      <c r="G38" s="14" t="e">
        <f>[1]COS_AllocatedCosts!J44</f>
        <v>#REF!</v>
      </c>
      <c r="H38" s="14" t="e">
        <f>[1]COS_AllocatedCosts!K44</f>
        <v>#REF!</v>
      </c>
      <c r="I38" s="14" t="e">
        <f>[1]COS_AllocatedCosts!L44</f>
        <v>#REF!</v>
      </c>
      <c r="J38" s="14" t="e">
        <f>[1]COS_AllocatedCosts!M44</f>
        <v>#REF!</v>
      </c>
      <c r="K38" s="14" t="e">
        <f>[1]COS_AllocatedCosts!N44</f>
        <v>#REF!</v>
      </c>
      <c r="L38" s="14" t="e">
        <f>[1]COS_AllocatedCosts!O44</f>
        <v>#REF!</v>
      </c>
      <c r="M38" s="14">
        <f>[1]COS_AllocatedCosts!P44</f>
        <v>54373087.352437384</v>
      </c>
      <c r="N38" s="14">
        <f>[1]COS_AllocatedCosts!Q44</f>
        <v>54373087.352437384</v>
      </c>
    </row>
    <row r="39" spans="2:14" ht="12">
      <c r="B39" s="306"/>
      <c r="C39" s="307" t="s">
        <v>152</v>
      </c>
      <c r="D39" s="13">
        <f>[1]COS_AllocatedCosts!G45</f>
        <v>163994977.66315642</v>
      </c>
      <c r="E39" s="14" t="e">
        <f>[1]COS_AllocatedCosts!H45</f>
        <v>#REF!</v>
      </c>
      <c r="F39" s="14" t="e">
        <f>[1]COS_AllocatedCosts!I45</f>
        <v>#REF!</v>
      </c>
      <c r="G39" s="14" t="e">
        <f>[1]COS_AllocatedCosts!J45</f>
        <v>#REF!</v>
      </c>
      <c r="H39" s="14" t="e">
        <f>[1]COS_AllocatedCosts!K45</f>
        <v>#REF!</v>
      </c>
      <c r="I39" s="14" t="e">
        <f>[1]COS_AllocatedCosts!L45</f>
        <v>#REF!</v>
      </c>
      <c r="J39" s="14" t="e">
        <f>[1]COS_AllocatedCosts!M45</f>
        <v>#REF!</v>
      </c>
      <c r="K39" s="14" t="e">
        <f>[1]COS_AllocatedCosts!N45</f>
        <v>#REF!</v>
      </c>
      <c r="L39" s="14" t="e">
        <f>[1]COS_AllocatedCosts!O45</f>
        <v>#REF!</v>
      </c>
      <c r="M39" s="14">
        <f>[1]COS_AllocatedCosts!P45</f>
        <v>163994977.66315642</v>
      </c>
      <c r="N39" s="14">
        <f>[1]COS_AllocatedCosts!Q45</f>
        <v>163994977.66315642</v>
      </c>
    </row>
    <row r="40" spans="2:14" ht="12">
      <c r="B40" s="306"/>
      <c r="C40" s="307" t="s">
        <v>153</v>
      </c>
      <c r="D40" s="13">
        <f>[1]COS_AllocatedCosts!G46</f>
        <v>66705981.694434784</v>
      </c>
      <c r="E40" s="14" t="e">
        <f>[1]COS_AllocatedCosts!H46</f>
        <v>#REF!</v>
      </c>
      <c r="F40" s="14" t="e">
        <f>[1]COS_AllocatedCosts!I46</f>
        <v>#REF!</v>
      </c>
      <c r="G40" s="14" t="e">
        <f>[1]COS_AllocatedCosts!J46</f>
        <v>#REF!</v>
      </c>
      <c r="H40" s="14" t="e">
        <f>[1]COS_AllocatedCosts!K46</f>
        <v>#REF!</v>
      </c>
      <c r="I40" s="14" t="e">
        <f>[1]COS_AllocatedCosts!L46</f>
        <v>#REF!</v>
      </c>
      <c r="J40" s="14" t="e">
        <f>[1]COS_AllocatedCosts!M46</f>
        <v>#REF!</v>
      </c>
      <c r="K40" s="14" t="e">
        <f>[1]COS_AllocatedCosts!N46</f>
        <v>#REF!</v>
      </c>
      <c r="L40" s="14" t="e">
        <f>[1]COS_AllocatedCosts!O46</f>
        <v>#REF!</v>
      </c>
      <c r="M40" s="14">
        <f>[1]COS_AllocatedCosts!P46</f>
        <v>66705981.694434784</v>
      </c>
      <c r="N40" s="14">
        <f>[1]COS_AllocatedCosts!Q46</f>
        <v>66705981.694434784</v>
      </c>
    </row>
    <row r="41" spans="2:14" ht="12">
      <c r="B41" s="306"/>
      <c r="C41" s="307" t="s">
        <v>154</v>
      </c>
      <c r="D41" s="13">
        <f>[1]COS_AllocatedCosts!G47</f>
        <v>30114957.11945707</v>
      </c>
      <c r="E41" s="14" t="e">
        <f>[1]COS_AllocatedCosts!H47</f>
        <v>#REF!</v>
      </c>
      <c r="F41" s="14" t="e">
        <f>[1]COS_AllocatedCosts!I47</f>
        <v>#REF!</v>
      </c>
      <c r="G41" s="14" t="e">
        <f>[1]COS_AllocatedCosts!J47</f>
        <v>#REF!</v>
      </c>
      <c r="H41" s="14" t="e">
        <f>[1]COS_AllocatedCosts!K47</f>
        <v>#REF!</v>
      </c>
      <c r="I41" s="14" t="e">
        <f>[1]COS_AllocatedCosts!L47</f>
        <v>#REF!</v>
      </c>
      <c r="J41" s="14" t="e">
        <f>[1]COS_AllocatedCosts!M47</f>
        <v>#REF!</v>
      </c>
      <c r="K41" s="14" t="e">
        <f>[1]COS_AllocatedCosts!N47</f>
        <v>#REF!</v>
      </c>
      <c r="L41" s="14" t="e">
        <f>[1]COS_AllocatedCosts!O47</f>
        <v>#REF!</v>
      </c>
      <c r="M41" s="14">
        <f>[1]COS_AllocatedCosts!P47</f>
        <v>30114957.11945707</v>
      </c>
      <c r="N41" s="14">
        <f>[1]COS_AllocatedCosts!Q47</f>
        <v>30114957.11945707</v>
      </c>
    </row>
    <row r="42" spans="2:14" ht="12">
      <c r="B42" s="306"/>
      <c r="C42" s="307" t="s">
        <v>64</v>
      </c>
      <c r="D42" s="17">
        <f>[1]COS_AllocatedCosts!G48</f>
        <v>0</v>
      </c>
      <c r="E42" s="17" t="e">
        <f>[1]COS_AllocatedCosts!H48</f>
        <v>#REF!</v>
      </c>
      <c r="F42" s="17" t="e">
        <f>[1]COS_AllocatedCosts!I48</f>
        <v>#REF!</v>
      </c>
      <c r="G42" s="17" t="e">
        <f>[1]COS_AllocatedCosts!J48</f>
        <v>#REF!</v>
      </c>
      <c r="H42" s="17" t="e">
        <f>[1]COS_AllocatedCosts!K48</f>
        <v>#REF!</v>
      </c>
      <c r="I42" s="17" t="e">
        <f>[1]COS_AllocatedCosts!L48</f>
        <v>#REF!</v>
      </c>
      <c r="J42" s="17" t="e">
        <f>[1]COS_AllocatedCosts!M48</f>
        <v>#REF!</v>
      </c>
      <c r="K42" s="17" t="e">
        <f>[1]COS_AllocatedCosts!N48</f>
        <v>#REF!</v>
      </c>
      <c r="L42" s="17" t="e">
        <f>[1]COS_AllocatedCosts!O48</f>
        <v>#REF!</v>
      </c>
      <c r="M42" s="17">
        <f>[1]COS_AllocatedCosts!P48</f>
        <v>0</v>
      </c>
      <c r="N42" s="17">
        <f>[1]COS_AllocatedCosts!Q48</f>
        <v>0</v>
      </c>
    </row>
    <row r="43" spans="2:14" ht="12">
      <c r="B43" s="306"/>
      <c r="C43" s="308" t="s">
        <v>160</v>
      </c>
      <c r="D43" s="13">
        <f>[1]COS_AllocatedCosts!G49</f>
        <v>315189003.82948565</v>
      </c>
      <c r="E43" s="14">
        <f>[1]COS_AllocatedCosts!H49</f>
        <v>0</v>
      </c>
      <c r="F43" s="14">
        <f>[1]COS_AllocatedCosts!I49</f>
        <v>0</v>
      </c>
      <c r="G43" s="14">
        <f>[1]COS_AllocatedCosts!J49</f>
        <v>0</v>
      </c>
      <c r="H43" s="14">
        <f>[1]COS_AllocatedCosts!K49</f>
        <v>0</v>
      </c>
      <c r="I43" s="14" t="e">
        <f>[1]COS_AllocatedCosts!L49</f>
        <v>#REF!</v>
      </c>
      <c r="J43" s="14">
        <f>[1]COS_AllocatedCosts!M49</f>
        <v>0</v>
      </c>
      <c r="K43" s="14">
        <f>[1]COS_AllocatedCosts!N49</f>
        <v>0</v>
      </c>
      <c r="L43" s="14">
        <f>[1]COS_AllocatedCosts!O49</f>
        <v>0</v>
      </c>
      <c r="M43" s="14">
        <f>[1]COS_AllocatedCosts!P49</f>
        <v>315189003.82948565</v>
      </c>
      <c r="N43" s="14">
        <f>[1]COS_AllocatedCosts!Q49</f>
        <v>315189003.82948565</v>
      </c>
    </row>
    <row r="44" spans="2:14" ht="12">
      <c r="B44" s="306"/>
      <c r="C44" s="307"/>
      <c r="D44" s="13"/>
      <c r="E44" s="14"/>
      <c r="F44" s="14"/>
      <c r="G44" s="14"/>
      <c r="H44" s="14"/>
      <c r="I44" s="14"/>
      <c r="J44" s="14"/>
      <c r="K44" s="14"/>
      <c r="L44" s="14"/>
      <c r="M44" s="14"/>
      <c r="N44" s="14"/>
    </row>
    <row r="45" spans="2:14" ht="12">
      <c r="B45" s="306" t="s">
        <v>61</v>
      </c>
      <c r="C45" s="307"/>
      <c r="D45" s="13"/>
      <c r="E45" s="14"/>
      <c r="F45" s="14"/>
      <c r="G45" s="14"/>
      <c r="H45" s="14"/>
      <c r="I45" s="14"/>
      <c r="J45" s="14"/>
      <c r="K45" s="14"/>
      <c r="L45" s="14"/>
      <c r="M45" s="14"/>
      <c r="N45" s="14"/>
    </row>
    <row r="46" spans="2:14" ht="12">
      <c r="B46" s="306"/>
      <c r="C46" s="307" t="s">
        <v>151</v>
      </c>
      <c r="D46" s="13">
        <f>[1]COS_AllocatedCosts!G52</f>
        <v>35473942.726466849</v>
      </c>
      <c r="E46" s="14" t="e">
        <f>[1]COS_AllocatedCosts!H52</f>
        <v>#REF!</v>
      </c>
      <c r="F46" s="14" t="e">
        <f>[1]COS_AllocatedCosts!I52</f>
        <v>#REF!</v>
      </c>
      <c r="G46" s="14" t="e">
        <f>[1]COS_AllocatedCosts!J52</f>
        <v>#REF!</v>
      </c>
      <c r="H46" s="14" t="e">
        <f>[1]COS_AllocatedCosts!K52</f>
        <v>#REF!</v>
      </c>
      <c r="I46" s="14" t="e">
        <f>[1]COS_AllocatedCosts!L52</f>
        <v>#REF!</v>
      </c>
      <c r="J46" s="14" t="e">
        <f>[1]COS_AllocatedCosts!M52</f>
        <v>#REF!</v>
      </c>
      <c r="K46" s="14">
        <f>[1]COS_AllocatedCosts!N52</f>
        <v>35473942.726466849</v>
      </c>
      <c r="L46" s="14" t="e">
        <f>[1]COS_AllocatedCosts!O52</f>
        <v>#REF!</v>
      </c>
      <c r="M46" s="14" t="e">
        <f>[1]COS_AllocatedCosts!P52</f>
        <v>#REF!</v>
      </c>
      <c r="N46" s="14">
        <f>[1]COS_AllocatedCosts!Q52</f>
        <v>35473942.726466849</v>
      </c>
    </row>
    <row r="47" spans="2:14" ht="12">
      <c r="B47" s="306"/>
      <c r="C47" s="307" t="s">
        <v>152</v>
      </c>
      <c r="D47" s="13">
        <f>[1]COS_AllocatedCosts!G53</f>
        <v>124040742.40074797</v>
      </c>
      <c r="E47" s="14" t="e">
        <f>[1]COS_AllocatedCosts!H53</f>
        <v>#REF!</v>
      </c>
      <c r="F47" s="14" t="e">
        <f>[1]COS_AllocatedCosts!I53</f>
        <v>#REF!</v>
      </c>
      <c r="G47" s="14">
        <f>[1]COS_AllocatedCosts!J53</f>
        <v>124040742.40074797</v>
      </c>
      <c r="H47" s="14" t="e">
        <f>[1]COS_AllocatedCosts!K53</f>
        <v>#REF!</v>
      </c>
      <c r="I47" s="14" t="e">
        <f>[1]COS_AllocatedCosts!L53</f>
        <v>#REF!</v>
      </c>
      <c r="J47" s="14" t="e">
        <f>[1]COS_AllocatedCosts!M53</f>
        <v>#REF!</v>
      </c>
      <c r="K47" s="14" t="e">
        <f>[1]COS_AllocatedCosts!N53</f>
        <v>#REF!</v>
      </c>
      <c r="L47" s="14" t="e">
        <f>[1]COS_AllocatedCosts!O53</f>
        <v>#REF!</v>
      </c>
      <c r="M47" s="14" t="e">
        <f>[1]COS_AllocatedCosts!P53</f>
        <v>#REF!</v>
      </c>
      <c r="N47" s="14">
        <f>[1]COS_AllocatedCosts!Q53</f>
        <v>124040742.40074797</v>
      </c>
    </row>
    <row r="48" spans="2:14" ht="12">
      <c r="B48" s="306"/>
      <c r="C48" s="307" t="s">
        <v>153</v>
      </c>
      <c r="D48" s="13">
        <f>[1]COS_AllocatedCosts!G54</f>
        <v>15350989.226796525</v>
      </c>
      <c r="E48" s="14" t="e">
        <f>[1]COS_AllocatedCosts!H54</f>
        <v>#REF!</v>
      </c>
      <c r="F48" s="14" t="e">
        <f>[1]COS_AllocatedCosts!I54</f>
        <v>#REF!</v>
      </c>
      <c r="G48" s="14" t="e">
        <f>[1]COS_AllocatedCosts!J54</f>
        <v>#REF!</v>
      </c>
      <c r="H48" s="14" t="e">
        <f>[1]COS_AllocatedCosts!K54</f>
        <v>#REF!</v>
      </c>
      <c r="I48" s="14" t="e">
        <f>[1]COS_AllocatedCosts!L54</f>
        <v>#REF!</v>
      </c>
      <c r="J48" s="14" t="e">
        <f>[1]COS_AllocatedCosts!M54</f>
        <v>#REF!</v>
      </c>
      <c r="K48" s="14" t="e">
        <f>[1]COS_AllocatedCosts!N54</f>
        <v>#REF!</v>
      </c>
      <c r="L48" s="14">
        <f>[1]COS_AllocatedCosts!O54</f>
        <v>15350989.226796525</v>
      </c>
      <c r="M48" s="14" t="e">
        <f>[1]COS_AllocatedCosts!P54</f>
        <v>#REF!</v>
      </c>
      <c r="N48" s="14">
        <f>[1]COS_AllocatedCosts!Q54</f>
        <v>15350989.226796525</v>
      </c>
    </row>
    <row r="49" spans="2:14" ht="12">
      <c r="B49" s="306"/>
      <c r="C49" s="307" t="s">
        <v>154</v>
      </c>
      <c r="D49" s="13">
        <f>[1]COS_AllocatedCosts!G55</f>
        <v>0</v>
      </c>
      <c r="E49" s="14" t="e">
        <f>[1]COS_AllocatedCosts!H55</f>
        <v>#REF!</v>
      </c>
      <c r="F49" s="14" t="e">
        <f>[1]COS_AllocatedCosts!I55</f>
        <v>#REF!</v>
      </c>
      <c r="G49" s="14" t="e">
        <f>[1]COS_AllocatedCosts!J55</f>
        <v>#REF!</v>
      </c>
      <c r="H49" s="14" t="e">
        <f>[1]COS_AllocatedCosts!K55</f>
        <v>#REF!</v>
      </c>
      <c r="I49" s="14" t="e">
        <f>[1]COS_AllocatedCosts!L55</f>
        <v>#REF!</v>
      </c>
      <c r="J49" s="14" t="e">
        <f>[1]COS_AllocatedCosts!M55</f>
        <v>#REF!</v>
      </c>
      <c r="K49" s="14" t="e">
        <f>[1]COS_AllocatedCosts!N55</f>
        <v>#REF!</v>
      </c>
      <c r="L49" s="14" t="e">
        <f>[1]COS_AllocatedCosts!O55</f>
        <v>#REF!</v>
      </c>
      <c r="M49" s="14" t="e">
        <f>[1]COS_AllocatedCosts!P55</f>
        <v>#REF!</v>
      </c>
      <c r="N49" s="14">
        <f>[1]COS_AllocatedCosts!Q55</f>
        <v>0</v>
      </c>
    </row>
    <row r="50" spans="2:14" ht="12">
      <c r="B50" s="306"/>
      <c r="C50" s="307" t="s">
        <v>64</v>
      </c>
      <c r="D50" s="17">
        <f>[1]COS_AllocatedCosts!G56</f>
        <v>-176563.49562173709</v>
      </c>
      <c r="E50" s="17" t="e">
        <f>[1]COS_AllocatedCosts!H56</f>
        <v>#REF!</v>
      </c>
      <c r="F50" s="17" t="e">
        <f>[1]COS_AllocatedCosts!I56</f>
        <v>#REF!</v>
      </c>
      <c r="G50" s="17">
        <f>[1]COS_AllocatedCosts!J56</f>
        <v>-176563.49562173709</v>
      </c>
      <c r="H50" s="17" t="e">
        <f>[1]COS_AllocatedCosts!K56</f>
        <v>#REF!</v>
      </c>
      <c r="I50" s="17" t="e">
        <f>[1]COS_AllocatedCosts!L56</f>
        <v>#REF!</v>
      </c>
      <c r="J50" s="17" t="e">
        <f>[1]COS_AllocatedCosts!M56</f>
        <v>#REF!</v>
      </c>
      <c r="K50" s="17" t="e">
        <f>[1]COS_AllocatedCosts!N56</f>
        <v>#REF!</v>
      </c>
      <c r="L50" s="17" t="e">
        <f>[1]COS_AllocatedCosts!O56</f>
        <v>#REF!</v>
      </c>
      <c r="M50" s="17" t="e">
        <f>[1]COS_AllocatedCosts!P56</f>
        <v>#REF!</v>
      </c>
      <c r="N50" s="17">
        <f>[1]COS_AllocatedCosts!Q56</f>
        <v>-176563.49562173709</v>
      </c>
    </row>
    <row r="51" spans="2:14" ht="12">
      <c r="B51" s="306"/>
      <c r="C51" s="308" t="s">
        <v>161</v>
      </c>
      <c r="D51" s="13">
        <f>[1]COS_AllocatedCosts!G57</f>
        <v>174689110.85838962</v>
      </c>
      <c r="E51" s="14">
        <f>[1]COS_AllocatedCosts!H57</f>
        <v>0</v>
      </c>
      <c r="F51" s="14">
        <f>[1]COS_AllocatedCosts!I57</f>
        <v>0</v>
      </c>
      <c r="G51" s="14">
        <f>[1]COS_AllocatedCosts!J57</f>
        <v>123864178.90512623</v>
      </c>
      <c r="H51" s="14">
        <f>[1]COS_AllocatedCosts!K57</f>
        <v>0</v>
      </c>
      <c r="I51" s="14" t="e">
        <f>[1]COS_AllocatedCosts!L57</f>
        <v>#REF!</v>
      </c>
      <c r="J51" s="14">
        <f>[1]COS_AllocatedCosts!M57</f>
        <v>0</v>
      </c>
      <c r="K51" s="14">
        <f>[1]COS_AllocatedCosts!N57</f>
        <v>35473942.726466849</v>
      </c>
      <c r="L51" s="14">
        <f>[1]COS_AllocatedCosts!O57</f>
        <v>15350989.226796525</v>
      </c>
      <c r="M51" s="14">
        <f>[1]COS_AllocatedCosts!P57</f>
        <v>0</v>
      </c>
      <c r="N51" s="14">
        <f>[1]COS_AllocatedCosts!Q57</f>
        <v>174689110.85838962</v>
      </c>
    </row>
    <row r="52" spans="2:14" ht="12">
      <c r="B52" s="306"/>
      <c r="C52" s="308"/>
      <c r="D52" s="13"/>
      <c r="E52" s="14"/>
      <c r="F52" s="14"/>
      <c r="G52" s="14"/>
      <c r="H52" s="14"/>
      <c r="I52" s="14"/>
      <c r="J52" s="14"/>
      <c r="K52" s="14"/>
      <c r="L52" s="14"/>
      <c r="M52" s="14"/>
      <c r="N52" s="14"/>
    </row>
    <row r="53" spans="2:14" ht="12">
      <c r="B53" s="306" t="s">
        <v>62</v>
      </c>
      <c r="C53" s="307"/>
      <c r="D53" s="13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2:14" ht="12">
      <c r="B54" s="306"/>
      <c r="C54" s="307" t="s">
        <v>151</v>
      </c>
      <c r="D54" s="13">
        <f>[1]COS_AllocatedCosts!G60</f>
        <v>0</v>
      </c>
      <c r="E54" s="14" t="e">
        <f>[1]COS_AllocatedCosts!H60</f>
        <v>#REF!</v>
      </c>
      <c r="F54" s="14" t="e">
        <f>[1]COS_AllocatedCosts!I60</f>
        <v>#REF!</v>
      </c>
      <c r="G54" s="14" t="e">
        <f>[1]COS_AllocatedCosts!J60</f>
        <v>#REF!</v>
      </c>
      <c r="H54" s="14" t="e">
        <f>[1]COS_AllocatedCosts!K60</f>
        <v>#REF!</v>
      </c>
      <c r="I54" s="14" t="e">
        <f>[1]COS_AllocatedCosts!L60</f>
        <v>#REF!</v>
      </c>
      <c r="J54" s="14" t="e">
        <f>[1]COS_AllocatedCosts!M60</f>
        <v>#REF!</v>
      </c>
      <c r="K54" s="14" t="e">
        <f>[1]COS_AllocatedCosts!N60</f>
        <v>#REF!</v>
      </c>
      <c r="L54" s="14" t="e">
        <f>[1]COS_AllocatedCosts!O60</f>
        <v>#REF!</v>
      </c>
      <c r="M54" s="14" t="e">
        <f>[1]COS_AllocatedCosts!P60</f>
        <v>#REF!</v>
      </c>
      <c r="N54" s="14">
        <f>[1]COS_AllocatedCosts!Q60</f>
        <v>0</v>
      </c>
    </row>
    <row r="55" spans="2:14" ht="12">
      <c r="B55" s="306"/>
      <c r="C55" s="307" t="s">
        <v>152</v>
      </c>
      <c r="D55" s="13">
        <f>[1]COS_AllocatedCosts!G61</f>
        <v>81571457.155660257</v>
      </c>
      <c r="E55" s="14" t="e">
        <f>[1]COS_AllocatedCosts!H61</f>
        <v>#REF!</v>
      </c>
      <c r="F55" s="14" t="e">
        <f>[1]COS_AllocatedCosts!I61</f>
        <v>#REF!</v>
      </c>
      <c r="G55" s="14" t="e">
        <f>[1]COS_AllocatedCosts!J61</f>
        <v>#REF!</v>
      </c>
      <c r="H55" s="14">
        <f>[1]COS_AllocatedCosts!K61</f>
        <v>81571457.155660257</v>
      </c>
      <c r="I55" s="14" t="e">
        <f>[1]COS_AllocatedCosts!L61</f>
        <v>#REF!</v>
      </c>
      <c r="J55" s="14" t="e">
        <f>[1]COS_AllocatedCosts!M61</f>
        <v>#REF!</v>
      </c>
      <c r="K55" s="14" t="e">
        <f>[1]COS_AllocatedCosts!N61</f>
        <v>#REF!</v>
      </c>
      <c r="L55" s="14" t="e">
        <f>[1]COS_AllocatedCosts!O61</f>
        <v>#REF!</v>
      </c>
      <c r="M55" s="14" t="e">
        <f>[1]COS_AllocatedCosts!P61</f>
        <v>#REF!</v>
      </c>
      <c r="N55" s="14">
        <f>[1]COS_AllocatedCosts!Q61</f>
        <v>81571457.155660257</v>
      </c>
    </row>
    <row r="56" spans="2:14" ht="12">
      <c r="B56" s="306"/>
      <c r="C56" s="307" t="s">
        <v>153</v>
      </c>
      <c r="D56" s="13">
        <f>[1]COS_AllocatedCosts!G62</f>
        <v>0</v>
      </c>
      <c r="E56" s="14" t="e">
        <f>[1]COS_AllocatedCosts!H62</f>
        <v>#REF!</v>
      </c>
      <c r="F56" s="14" t="e">
        <f>[1]COS_AllocatedCosts!I62</f>
        <v>#REF!</v>
      </c>
      <c r="G56" s="14" t="e">
        <f>[1]COS_AllocatedCosts!J62</f>
        <v>#REF!</v>
      </c>
      <c r="H56" s="14" t="e">
        <f>[1]COS_AllocatedCosts!K62</f>
        <v>#REF!</v>
      </c>
      <c r="I56" s="14" t="e">
        <f>[1]COS_AllocatedCosts!L62</f>
        <v>#REF!</v>
      </c>
      <c r="J56" s="14" t="e">
        <f>[1]COS_AllocatedCosts!M62</f>
        <v>#REF!</v>
      </c>
      <c r="K56" s="14" t="e">
        <f>[1]COS_AllocatedCosts!N62</f>
        <v>#REF!</v>
      </c>
      <c r="L56" s="14" t="e">
        <f>[1]COS_AllocatedCosts!O62</f>
        <v>#REF!</v>
      </c>
      <c r="M56" s="14" t="e">
        <f>[1]COS_AllocatedCosts!P62</f>
        <v>#REF!</v>
      </c>
      <c r="N56" s="14">
        <f>[1]COS_AllocatedCosts!Q62</f>
        <v>0</v>
      </c>
    </row>
    <row r="57" spans="2:14" ht="12">
      <c r="B57" s="306"/>
      <c r="C57" s="307" t="s">
        <v>154</v>
      </c>
      <c r="D57" s="13">
        <f>[1]COS_AllocatedCosts!G63</f>
        <v>0</v>
      </c>
      <c r="E57" s="14" t="e">
        <f>[1]COS_AllocatedCosts!H63</f>
        <v>#REF!</v>
      </c>
      <c r="F57" s="14" t="e">
        <f>[1]COS_AllocatedCosts!I63</f>
        <v>#REF!</v>
      </c>
      <c r="G57" s="14" t="e">
        <f>[1]COS_AllocatedCosts!J63</f>
        <v>#REF!</v>
      </c>
      <c r="H57" s="14" t="e">
        <f>[1]COS_AllocatedCosts!K63</f>
        <v>#REF!</v>
      </c>
      <c r="I57" s="14" t="e">
        <f>[1]COS_AllocatedCosts!L63</f>
        <v>#REF!</v>
      </c>
      <c r="J57" s="14" t="e">
        <f>[1]COS_AllocatedCosts!M63</f>
        <v>#REF!</v>
      </c>
      <c r="K57" s="14" t="e">
        <f>[1]COS_AllocatedCosts!N63</f>
        <v>#REF!</v>
      </c>
      <c r="L57" s="14" t="e">
        <f>[1]COS_AllocatedCosts!O63</f>
        <v>#REF!</v>
      </c>
      <c r="M57" s="14" t="e">
        <f>[1]COS_AllocatedCosts!P63</f>
        <v>#REF!</v>
      </c>
      <c r="N57" s="14">
        <f>[1]COS_AllocatedCosts!Q63</f>
        <v>0</v>
      </c>
    </row>
    <row r="58" spans="2:14" ht="12">
      <c r="B58" s="306"/>
      <c r="C58" s="307" t="s">
        <v>64</v>
      </c>
      <c r="D58" s="17">
        <f>[1]COS_AllocatedCosts!G64</f>
        <v>0</v>
      </c>
      <c r="E58" s="17" t="e">
        <f>[1]COS_AllocatedCosts!H64</f>
        <v>#REF!</v>
      </c>
      <c r="F58" s="17" t="e">
        <f>[1]COS_AllocatedCosts!I64</f>
        <v>#REF!</v>
      </c>
      <c r="G58" s="17" t="e">
        <f>[1]COS_AllocatedCosts!J64</f>
        <v>#REF!</v>
      </c>
      <c r="H58" s="17" t="e">
        <f>[1]COS_AllocatedCosts!K64</f>
        <v>#REF!</v>
      </c>
      <c r="I58" s="17" t="e">
        <f>[1]COS_AllocatedCosts!L64</f>
        <v>#REF!</v>
      </c>
      <c r="J58" s="17" t="e">
        <f>[1]COS_AllocatedCosts!M64</f>
        <v>#REF!</v>
      </c>
      <c r="K58" s="17" t="e">
        <f>[1]COS_AllocatedCosts!N64</f>
        <v>#REF!</v>
      </c>
      <c r="L58" s="17" t="e">
        <f>[1]COS_AllocatedCosts!O64</f>
        <v>#REF!</v>
      </c>
      <c r="M58" s="17" t="e">
        <f>[1]COS_AllocatedCosts!P64</f>
        <v>#REF!</v>
      </c>
      <c r="N58" s="17">
        <f>[1]COS_AllocatedCosts!Q64</f>
        <v>0</v>
      </c>
    </row>
    <row r="59" spans="2:14" ht="12">
      <c r="B59" s="306"/>
      <c r="C59" s="308" t="s">
        <v>162</v>
      </c>
      <c r="D59" s="13">
        <f>[1]COS_AllocatedCosts!G65</f>
        <v>81571457.155660257</v>
      </c>
      <c r="E59" s="14">
        <f>[1]COS_AllocatedCosts!H65</f>
        <v>0</v>
      </c>
      <c r="F59" s="14">
        <f>[1]COS_AllocatedCosts!I65</f>
        <v>0</v>
      </c>
      <c r="G59" s="14">
        <f>[1]COS_AllocatedCosts!J65</f>
        <v>0</v>
      </c>
      <c r="H59" s="14">
        <f>[1]COS_AllocatedCosts!K65</f>
        <v>81571457.155660257</v>
      </c>
      <c r="I59" s="14">
        <f>[1]COS_AllocatedCosts!L65</f>
        <v>0</v>
      </c>
      <c r="J59" s="14">
        <f>[1]COS_AllocatedCosts!M65</f>
        <v>0</v>
      </c>
      <c r="K59" s="14">
        <f>[1]COS_AllocatedCosts!N65</f>
        <v>0</v>
      </c>
      <c r="L59" s="14">
        <f>[1]COS_AllocatedCosts!O65</f>
        <v>0</v>
      </c>
      <c r="M59" s="14">
        <f>[1]COS_AllocatedCosts!P65</f>
        <v>0</v>
      </c>
      <c r="N59" s="14">
        <f>[1]COS_AllocatedCosts!Q65</f>
        <v>81571457.155660257</v>
      </c>
    </row>
    <row r="60" spans="2:14" ht="12">
      <c r="B60" s="306"/>
      <c r="C60" s="307"/>
      <c r="D60" s="13"/>
      <c r="E60" s="14"/>
      <c r="F60" s="14"/>
      <c r="G60" s="14"/>
      <c r="H60" s="14"/>
      <c r="I60" s="14"/>
      <c r="J60" s="14"/>
      <c r="K60" s="14"/>
      <c r="L60" s="14"/>
      <c r="M60" s="14"/>
      <c r="N60" s="14"/>
    </row>
    <row r="61" spans="2:14" ht="12">
      <c r="B61" s="306" t="s">
        <v>18</v>
      </c>
      <c r="C61" s="307"/>
      <c r="D61" s="13"/>
      <c r="E61" s="14"/>
      <c r="F61" s="14"/>
      <c r="G61" s="14"/>
      <c r="H61" s="14"/>
      <c r="I61" s="14"/>
      <c r="J61" s="14"/>
      <c r="K61" s="14"/>
      <c r="L61" s="14"/>
      <c r="M61" s="14"/>
      <c r="N61" s="14"/>
    </row>
    <row r="62" spans="2:14" ht="12">
      <c r="B62" s="306"/>
      <c r="C62" s="307" t="s">
        <v>151</v>
      </c>
      <c r="D62" s="13">
        <f>[1]COS_AllocatedCosts!G68</f>
        <v>133107661.20817304</v>
      </c>
      <c r="E62" s="14">
        <f>[1]COS_AllocatedCosts!H68</f>
        <v>0</v>
      </c>
      <c r="F62" s="14">
        <f>[1]COS_AllocatedCosts!I68</f>
        <v>0</v>
      </c>
      <c r="G62" s="14">
        <f>[1]COS_AllocatedCosts!J68</f>
        <v>0</v>
      </c>
      <c r="H62" s="14">
        <f>[1]COS_AllocatedCosts!K68</f>
        <v>0</v>
      </c>
      <c r="I62" s="14">
        <f>[1]COS_AllocatedCosts!L68</f>
        <v>0</v>
      </c>
      <c r="J62" s="14">
        <f>[1]COS_AllocatedCosts!M68</f>
        <v>0</v>
      </c>
      <c r="K62" s="14">
        <f>[1]COS_AllocatedCosts!N68</f>
        <v>42399392.87399058</v>
      </c>
      <c r="L62" s="14">
        <f>[1]COS_AllocatedCosts!O68</f>
        <v>36335180.981745072</v>
      </c>
      <c r="M62" s="14">
        <f>[1]COS_AllocatedCosts!P68</f>
        <v>54373087.352437384</v>
      </c>
      <c r="N62" s="14">
        <f>[1]COS_AllocatedCosts!Q68</f>
        <v>133107661.20817304</v>
      </c>
    </row>
    <row r="63" spans="2:14" ht="12">
      <c r="B63" s="306"/>
      <c r="C63" s="307" t="s">
        <v>152</v>
      </c>
      <c r="D63" s="13">
        <f>[1]COS_AllocatedCosts!G69</f>
        <v>954083767.64065528</v>
      </c>
      <c r="E63" s="14">
        <f>[1]COS_AllocatedCosts!H69</f>
        <v>255719239.54527134</v>
      </c>
      <c r="F63" s="14">
        <f>[1]COS_AllocatedCosts!I69</f>
        <v>0</v>
      </c>
      <c r="G63" s="14">
        <f>[1]COS_AllocatedCosts!J69</f>
        <v>452798093.27656722</v>
      </c>
      <c r="H63" s="14">
        <f>[1]COS_AllocatedCosts!K69</f>
        <v>81571457.155660257</v>
      </c>
      <c r="I63" s="14">
        <f>[1]COS_AllocatedCosts!L69</f>
        <v>0</v>
      </c>
      <c r="J63" s="14">
        <f>[1]COS_AllocatedCosts!M69</f>
        <v>0</v>
      </c>
      <c r="K63" s="14">
        <f>[1]COS_AllocatedCosts!N69</f>
        <v>0</v>
      </c>
      <c r="L63" s="14">
        <f>[1]COS_AllocatedCosts!O69</f>
        <v>0</v>
      </c>
      <c r="M63" s="14">
        <f>[1]COS_AllocatedCosts!P69</f>
        <v>163994977.66315642</v>
      </c>
      <c r="N63" s="14">
        <f>[1]COS_AllocatedCosts!Q69</f>
        <v>954083767.64065528</v>
      </c>
    </row>
    <row r="64" spans="2:14" ht="12">
      <c r="B64" s="306"/>
      <c r="C64" s="307" t="s">
        <v>153</v>
      </c>
      <c r="D64" s="13">
        <f>[1]COS_AllocatedCosts!G70</f>
        <v>189691273.54292491</v>
      </c>
      <c r="E64" s="14">
        <f>[1]COS_AllocatedCosts!H70</f>
        <v>0</v>
      </c>
      <c r="F64" s="14">
        <f>[1]COS_AllocatedCosts!I70</f>
        <v>0</v>
      </c>
      <c r="G64" s="14">
        <f>[1]COS_AllocatedCosts!J70</f>
        <v>0</v>
      </c>
      <c r="H64" s="14">
        <f>[1]COS_AllocatedCosts!K70</f>
        <v>0</v>
      </c>
      <c r="I64" s="14">
        <f>[1]COS_AllocatedCosts!L70</f>
        <v>0</v>
      </c>
      <c r="J64" s="14">
        <f>[1]COS_AllocatedCosts!M70</f>
        <v>0</v>
      </c>
      <c r="K64" s="14">
        <f>[1]COS_AllocatedCosts!N70</f>
        <v>0</v>
      </c>
      <c r="L64" s="14">
        <f>[1]COS_AllocatedCosts!O70</f>
        <v>122985291.84849012</v>
      </c>
      <c r="M64" s="14">
        <f>[1]COS_AllocatedCosts!P70</f>
        <v>66705981.694434784</v>
      </c>
      <c r="N64" s="14">
        <f>[1]COS_AllocatedCosts!Q70</f>
        <v>189691273.54292491</v>
      </c>
    </row>
    <row r="65" spans="2:14" ht="12">
      <c r="B65" s="306"/>
      <c r="C65" s="307" t="s">
        <v>154</v>
      </c>
      <c r="D65" s="13">
        <f>[1]COS_AllocatedCosts!G71</f>
        <v>249117375.99175888</v>
      </c>
      <c r="E65" s="14">
        <f>[1]COS_AllocatedCosts!H71</f>
        <v>-1474289.5013025755</v>
      </c>
      <c r="F65" s="14">
        <f>[1]COS_AllocatedCosts!I71</f>
        <v>0</v>
      </c>
      <c r="G65" s="14">
        <f>[1]COS_AllocatedCosts!J71</f>
        <v>0</v>
      </c>
      <c r="H65" s="14">
        <f>[1]COS_AllocatedCosts!K71</f>
        <v>0</v>
      </c>
      <c r="I65" s="14">
        <f>[1]COS_AllocatedCosts!L71</f>
        <v>0</v>
      </c>
      <c r="J65" s="14">
        <f>[1]COS_AllocatedCosts!M71</f>
        <v>220476708.37360439</v>
      </c>
      <c r="K65" s="14">
        <f>[1]COS_AllocatedCosts!N71</f>
        <v>0</v>
      </c>
      <c r="L65" s="14">
        <f>[1]COS_AllocatedCosts!O71</f>
        <v>0</v>
      </c>
      <c r="M65" s="14">
        <f>[1]COS_AllocatedCosts!P71</f>
        <v>30114957.11945707</v>
      </c>
      <c r="N65" s="14">
        <f>[1]COS_AllocatedCosts!Q71</f>
        <v>249117375.99175888</v>
      </c>
    </row>
    <row r="66" spans="2:14" ht="12">
      <c r="B66" s="306"/>
      <c r="C66" s="307" t="s">
        <v>64</v>
      </c>
      <c r="D66" s="14">
        <f>[1]COS_AllocatedCosts!G72</f>
        <v>-176563.49562173709</v>
      </c>
      <c r="E66" s="14">
        <f>[1]COS_AllocatedCosts!H72</f>
        <v>0</v>
      </c>
      <c r="F66" s="14">
        <f>[1]COS_AllocatedCosts!I72</f>
        <v>0</v>
      </c>
      <c r="G66" s="14">
        <f>[1]COS_AllocatedCosts!J72</f>
        <v>-176563.49562173709</v>
      </c>
      <c r="H66" s="14">
        <f>[1]COS_AllocatedCosts!K72</f>
        <v>0</v>
      </c>
      <c r="I66" s="14">
        <f>[1]COS_AllocatedCosts!L72</f>
        <v>0</v>
      </c>
      <c r="J66" s="14">
        <f>[1]COS_AllocatedCosts!M72</f>
        <v>0</v>
      </c>
      <c r="K66" s="14">
        <f>[1]COS_AllocatedCosts!N72</f>
        <v>0</v>
      </c>
      <c r="L66" s="14">
        <f>[1]COS_AllocatedCosts!O72</f>
        <v>0</v>
      </c>
      <c r="M66" s="14">
        <f>[1]COS_AllocatedCosts!P72</f>
        <v>0</v>
      </c>
      <c r="N66" s="14">
        <f>[1]COS_AllocatedCosts!Q72</f>
        <v>-176563.49562173709</v>
      </c>
    </row>
    <row r="67" spans="2:14" ht="12">
      <c r="B67" s="309" t="s">
        <v>18</v>
      </c>
      <c r="C67" s="310"/>
      <c r="D67" s="18">
        <f>[1]COS_AllocatedCosts!G73</f>
        <v>1525823514.8878903</v>
      </c>
      <c r="E67" s="19">
        <f>[1]COS_AllocatedCosts!H73</f>
        <v>254244950.04396874</v>
      </c>
      <c r="F67" s="19">
        <f>[1]COS_AllocatedCosts!I73</f>
        <v>0</v>
      </c>
      <c r="G67" s="19">
        <f>[1]COS_AllocatedCosts!J73</f>
        <v>452621529.78094548</v>
      </c>
      <c r="H67" s="19">
        <f>[1]COS_AllocatedCosts!K73</f>
        <v>81571457.155660257</v>
      </c>
      <c r="I67" s="19">
        <f>[1]COS_AllocatedCosts!L73</f>
        <v>0</v>
      </c>
      <c r="J67" s="19">
        <f>[1]COS_AllocatedCosts!M73</f>
        <v>220476708.37360439</v>
      </c>
      <c r="K67" s="19">
        <f>[1]COS_AllocatedCosts!N73</f>
        <v>42399392.87399058</v>
      </c>
      <c r="L67" s="19">
        <f>[1]COS_AllocatedCosts!O73</f>
        <v>159320472.83023518</v>
      </c>
      <c r="M67" s="19">
        <f>[1]COS_AllocatedCosts!P73</f>
        <v>315189003.82948565</v>
      </c>
      <c r="N67" s="19">
        <f>[1]COS_AllocatedCosts!Q73</f>
        <v>1525823514.8878903</v>
      </c>
    </row>
    <row r="68" spans="2:14" ht="12">
      <c r="B68" s="311" t="s">
        <v>23</v>
      </c>
    </row>
    <row r="71" spans="2:14" s="203" customFormat="1" ht="12.75">
      <c r="D71" s="312"/>
      <c r="E71" s="300">
        <f>E67/$N67</f>
        <v>0.1666280192717107</v>
      </c>
      <c r="F71" s="300">
        <f t="shared" ref="F71:N71" si="0">F67/$N67</f>
        <v>0</v>
      </c>
      <c r="G71" s="300">
        <f t="shared" si="0"/>
        <v>0.29664081419940747</v>
      </c>
      <c r="H71" s="300">
        <f t="shared" si="0"/>
        <v>5.3460610850301196E-2</v>
      </c>
      <c r="I71" s="300">
        <f t="shared" si="0"/>
        <v>0</v>
      </c>
      <c r="J71" s="300">
        <f t="shared" si="0"/>
        <v>0.14449686102118034</v>
      </c>
      <c r="K71" s="300">
        <f t="shared" si="0"/>
        <v>2.7787874849409349E-2</v>
      </c>
      <c r="L71" s="300">
        <f t="shared" si="0"/>
        <v>0.1044160555108113</v>
      </c>
      <c r="M71" s="300">
        <f t="shared" si="0"/>
        <v>0.20656976429717963</v>
      </c>
      <c r="N71" s="300">
        <f t="shared" si="0"/>
        <v>1</v>
      </c>
    </row>
  </sheetData>
  <mergeCells count="1">
    <mergeCell ref="E3:M3"/>
  </mergeCells>
  <printOptions horizontalCentered="1"/>
  <pageMargins left="0.2" right="0.2" top="0.5" bottom="0.5" header="0.2" footer="0.2"/>
  <pageSetup scale="77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60"/>
  <sheetViews>
    <sheetView showGridLines="0" zoomScale="70" zoomScaleNormal="70" zoomScaleSheetLayoutView="70" workbookViewId="0">
      <selection sqref="A1:XFD1048576"/>
    </sheetView>
  </sheetViews>
  <sheetFormatPr defaultColWidth="9.140625" defaultRowHeight="15" outlineLevelRow="1"/>
  <cols>
    <col min="1" max="1" width="4.42578125" style="71" customWidth="1"/>
    <col min="2" max="2" width="2.7109375" style="71" customWidth="1"/>
    <col min="3" max="3" width="55.28515625" style="71" customWidth="1"/>
    <col min="4" max="4" width="12.7109375" style="313" customWidth="1"/>
    <col min="5" max="6" width="12.7109375" style="71" customWidth="1"/>
    <col min="7" max="16384" width="9.140625" style="71"/>
  </cols>
  <sheetData>
    <row r="1" spans="2:6">
      <c r="B1" s="72" t="s">
        <v>163</v>
      </c>
    </row>
    <row r="2" spans="2:6" ht="15.75">
      <c r="D2" s="314">
        <v>0.05</v>
      </c>
      <c r="E2" s="314">
        <v>1.5371337978992669E-2</v>
      </c>
      <c r="F2" s="314">
        <v>1.4926175746734821E-2</v>
      </c>
    </row>
    <row r="3" spans="2:6">
      <c r="D3" s="315"/>
      <c r="E3" s="315"/>
      <c r="F3" s="315"/>
    </row>
    <row r="4" spans="2:6" ht="15.75" hidden="1">
      <c r="B4" s="316"/>
      <c r="C4" s="317"/>
      <c r="D4" s="318"/>
      <c r="E4" s="318"/>
      <c r="F4" s="318"/>
    </row>
    <row r="5" spans="2:6" ht="15.75">
      <c r="B5" s="319"/>
      <c r="C5" s="320"/>
      <c r="D5" s="321"/>
      <c r="E5" s="321"/>
      <c r="F5" s="321"/>
    </row>
    <row r="6" spans="2:6" ht="15.75">
      <c r="B6" s="322"/>
      <c r="C6" s="323" t="s">
        <v>164</v>
      </c>
      <c r="D6" s="20">
        <v>2014</v>
      </c>
      <c r="E6" s="20">
        <v>2015</v>
      </c>
      <c r="F6" s="20">
        <v>2016</v>
      </c>
    </row>
    <row r="7" spans="2:6">
      <c r="B7" s="21" t="s">
        <v>165</v>
      </c>
      <c r="C7" s="22"/>
      <c r="D7" s="324">
        <v>148</v>
      </c>
      <c r="E7" s="324">
        <v>160</v>
      </c>
      <c r="F7" s="324">
        <v>155</v>
      </c>
    </row>
    <row r="8" spans="2:6">
      <c r="B8" s="21" t="s">
        <v>166</v>
      </c>
      <c r="C8" s="22"/>
      <c r="D8" s="324">
        <v>290</v>
      </c>
      <c r="E8" s="324">
        <v>290</v>
      </c>
      <c r="F8" s="324">
        <v>290</v>
      </c>
    </row>
    <row r="9" spans="2:6">
      <c r="B9" s="21"/>
      <c r="C9" s="22"/>
      <c r="D9" s="324"/>
      <c r="E9" s="324"/>
      <c r="F9" s="324"/>
    </row>
    <row r="10" spans="2:6">
      <c r="B10" s="21" t="s">
        <v>167</v>
      </c>
      <c r="C10" s="22"/>
      <c r="D10" s="324">
        <v>243</v>
      </c>
      <c r="E10" s="324">
        <v>256</v>
      </c>
      <c r="F10" s="324">
        <v>261</v>
      </c>
    </row>
    <row r="11" spans="2:6">
      <c r="B11" s="21"/>
      <c r="C11" s="22"/>
      <c r="D11" s="324"/>
      <c r="E11" s="324"/>
      <c r="F11" s="324"/>
    </row>
    <row r="12" spans="2:6">
      <c r="B12" s="21" t="s">
        <v>168</v>
      </c>
      <c r="C12" s="22"/>
      <c r="D12" s="324">
        <v>41</v>
      </c>
      <c r="E12" s="324">
        <v>41</v>
      </c>
      <c r="F12" s="324">
        <v>41</v>
      </c>
    </row>
    <row r="13" spans="2:6">
      <c r="B13" s="21"/>
      <c r="C13" s="22"/>
      <c r="D13" s="324"/>
      <c r="E13" s="324"/>
      <c r="F13" s="324"/>
    </row>
    <row r="14" spans="2:6">
      <c r="B14" s="21" t="s">
        <v>169</v>
      </c>
      <c r="C14" s="22"/>
      <c r="D14" s="324">
        <v>161</v>
      </c>
      <c r="E14" s="324">
        <v>125</v>
      </c>
      <c r="F14" s="324">
        <v>137</v>
      </c>
    </row>
    <row r="15" spans="2:6">
      <c r="B15" s="21"/>
      <c r="C15" s="22"/>
      <c r="D15" s="324"/>
      <c r="E15" s="324"/>
      <c r="F15" s="324"/>
    </row>
    <row r="16" spans="2:6">
      <c r="B16" s="21" t="s">
        <v>170</v>
      </c>
      <c r="C16" s="22"/>
      <c r="D16" s="324"/>
      <c r="E16" s="324"/>
      <c r="F16" s="324"/>
    </row>
    <row r="17" spans="2:6">
      <c r="B17" s="21"/>
      <c r="C17" s="22" t="s">
        <v>171</v>
      </c>
      <c r="D17" s="324">
        <v>593</v>
      </c>
      <c r="E17" s="324">
        <v>582</v>
      </c>
      <c r="F17" s="324">
        <v>594</v>
      </c>
    </row>
    <row r="18" spans="2:6">
      <c r="B18" s="21"/>
      <c r="C18" s="22" t="s">
        <v>172</v>
      </c>
      <c r="D18" s="324">
        <v>735</v>
      </c>
      <c r="E18" s="324">
        <v>712</v>
      </c>
      <c r="F18" s="324">
        <v>729</v>
      </c>
    </row>
    <row r="19" spans="2:6" hidden="1">
      <c r="B19" s="21" t="s">
        <v>173</v>
      </c>
      <c r="C19" s="22"/>
      <c r="D19" s="324" t="s">
        <v>174</v>
      </c>
      <c r="E19" s="324" t="s">
        <v>174</v>
      </c>
      <c r="F19" s="324" t="s">
        <v>174</v>
      </c>
    </row>
    <row r="20" spans="2:6" hidden="1" outlineLevel="1">
      <c r="B20" s="21" t="s">
        <v>175</v>
      </c>
      <c r="C20" s="22"/>
      <c r="D20" s="324" t="s">
        <v>176</v>
      </c>
      <c r="E20" s="324" t="s">
        <v>176</v>
      </c>
      <c r="F20" s="324" t="s">
        <v>176</v>
      </c>
    </row>
    <row r="21" spans="2:6" collapsed="1">
      <c r="B21" s="21"/>
      <c r="C21" s="22"/>
      <c r="D21" s="324"/>
      <c r="E21" s="324"/>
      <c r="F21" s="324"/>
    </row>
    <row r="22" spans="2:6">
      <c r="B22" s="21" t="s">
        <v>177</v>
      </c>
      <c r="C22" s="22"/>
      <c r="D22" s="324">
        <v>297</v>
      </c>
      <c r="E22" s="324">
        <v>343</v>
      </c>
      <c r="F22" s="324">
        <v>352</v>
      </c>
    </row>
    <row r="23" spans="2:6">
      <c r="B23" s="21" t="s">
        <v>178</v>
      </c>
      <c r="C23" s="22"/>
      <c r="D23" s="324"/>
      <c r="E23" s="324"/>
      <c r="F23" s="324"/>
    </row>
    <row r="24" spans="2:6">
      <c r="B24" s="91"/>
      <c r="C24" s="22" t="s">
        <v>171</v>
      </c>
      <c r="D24" s="324">
        <v>890</v>
      </c>
      <c r="E24" s="324">
        <v>925</v>
      </c>
      <c r="F24" s="324">
        <v>946</v>
      </c>
    </row>
    <row r="25" spans="2:6">
      <c r="B25" s="91"/>
      <c r="C25" s="22" t="s">
        <v>179</v>
      </c>
      <c r="D25" s="324">
        <v>1032</v>
      </c>
      <c r="E25" s="324">
        <v>1055</v>
      </c>
      <c r="F25" s="324">
        <v>1081</v>
      </c>
    </row>
    <row r="26" spans="2:6" hidden="1">
      <c r="B26" s="21" t="s">
        <v>180</v>
      </c>
      <c r="C26" s="22"/>
      <c r="D26" s="324" t="s">
        <v>174</v>
      </c>
      <c r="E26" s="324" t="s">
        <v>174</v>
      </c>
      <c r="F26" s="324" t="s">
        <v>174</v>
      </c>
    </row>
    <row r="27" spans="2:6" hidden="1" outlineLevel="1">
      <c r="B27" s="21" t="s">
        <v>181</v>
      </c>
      <c r="C27" s="22"/>
      <c r="D27" s="324" t="s">
        <v>176</v>
      </c>
      <c r="E27" s="324" t="s">
        <v>176</v>
      </c>
      <c r="F27" s="324" t="s">
        <v>176</v>
      </c>
    </row>
    <row r="28" spans="2:6" collapsed="1">
      <c r="B28" s="21"/>
      <c r="C28" s="22"/>
      <c r="D28" s="324"/>
      <c r="E28" s="324"/>
      <c r="F28" s="324"/>
    </row>
    <row r="29" spans="2:6">
      <c r="B29" s="21" t="s">
        <v>182</v>
      </c>
      <c r="C29" s="22"/>
      <c r="D29" s="324">
        <v>166</v>
      </c>
      <c r="E29" s="324">
        <v>158</v>
      </c>
      <c r="F29" s="324">
        <v>152</v>
      </c>
    </row>
    <row r="30" spans="2:6">
      <c r="B30" s="21"/>
      <c r="C30" s="22"/>
      <c r="D30" s="324"/>
      <c r="E30" s="324"/>
      <c r="F30" s="324"/>
    </row>
    <row r="31" spans="2:6">
      <c r="B31" s="23" t="s">
        <v>183</v>
      </c>
      <c r="C31" s="24"/>
      <c r="D31" s="325">
        <v>8600</v>
      </c>
      <c r="E31" s="325">
        <v>10700</v>
      </c>
      <c r="F31" s="325">
        <v>10300</v>
      </c>
    </row>
    <row r="32" spans="2:6" hidden="1">
      <c r="B32" s="316"/>
      <c r="C32" s="326"/>
      <c r="E32" s="313"/>
      <c r="F32" s="313"/>
    </row>
    <row r="33" spans="2:6">
      <c r="E33" s="313"/>
      <c r="F33" s="313"/>
    </row>
    <row r="34" spans="2:6">
      <c r="B34" s="327" t="s">
        <v>184</v>
      </c>
    </row>
    <row r="35" spans="2:6">
      <c r="B35" s="71" t="s">
        <v>185</v>
      </c>
    </row>
    <row r="36" spans="2:6">
      <c r="C36" s="328"/>
    </row>
    <row r="37" spans="2:6">
      <c r="C37" s="329"/>
    </row>
    <row r="38" spans="2:6">
      <c r="C38" s="329"/>
    </row>
    <row r="39" spans="2:6">
      <c r="C39" s="329"/>
    </row>
    <row r="40" spans="2:6">
      <c r="C40" s="329"/>
    </row>
    <row r="41" spans="2:6">
      <c r="C41" s="329"/>
    </row>
    <row r="42" spans="2:6">
      <c r="C42" s="329"/>
      <c r="D42" s="330"/>
    </row>
    <row r="43" spans="2:6">
      <c r="C43" s="329"/>
      <c r="D43" s="330"/>
    </row>
    <row r="44" spans="2:6">
      <c r="C44" s="329"/>
      <c r="D44" s="330"/>
    </row>
    <row r="45" spans="2:6">
      <c r="C45" s="329"/>
      <c r="D45" s="330"/>
    </row>
    <row r="46" spans="2:6">
      <c r="C46" s="329"/>
    </row>
    <row r="47" spans="2:6">
      <c r="C47" s="329"/>
    </row>
    <row r="48" spans="2:6">
      <c r="C48" s="329"/>
      <c r="D48" s="331"/>
    </row>
    <row r="49" spans="3:4">
      <c r="C49" s="329"/>
      <c r="D49" s="331"/>
    </row>
    <row r="50" spans="3:4">
      <c r="C50" s="329"/>
      <c r="D50" s="331"/>
    </row>
    <row r="51" spans="3:4">
      <c r="C51" s="329"/>
      <c r="D51" s="331"/>
    </row>
    <row r="52" spans="3:4">
      <c r="C52" s="329"/>
      <c r="D52" s="331"/>
    </row>
    <row r="53" spans="3:4">
      <c r="C53" s="329"/>
      <c r="D53" s="331"/>
    </row>
    <row r="54" spans="3:4">
      <c r="C54" s="329"/>
      <c r="D54" s="331"/>
    </row>
    <row r="55" spans="3:4">
      <c r="C55" s="329"/>
      <c r="D55" s="331"/>
    </row>
    <row r="56" spans="3:4">
      <c r="C56" s="329"/>
      <c r="D56" s="331"/>
    </row>
    <row r="57" spans="3:4">
      <c r="C57" s="329"/>
      <c r="D57" s="331"/>
    </row>
    <row r="58" spans="3:4">
      <c r="C58" s="329"/>
      <c r="D58" s="331"/>
    </row>
    <row r="59" spans="3:4">
      <c r="C59" s="329"/>
    </row>
    <row r="60" spans="3:4">
      <c r="C60" s="329"/>
    </row>
  </sheetData>
  <printOptions horizontalCentered="1"/>
  <pageMargins left="0.2" right="0.2" top="0.5" bottom="0.5" header="0.2" footer="0.2"/>
  <pageSetup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6"/>
  <sheetViews>
    <sheetView showGridLines="0" zoomScale="70" zoomScaleNormal="70" zoomScaleSheetLayoutView="70" workbookViewId="0">
      <selection sqref="A1:XFD1048576"/>
    </sheetView>
  </sheetViews>
  <sheetFormatPr defaultRowHeight="12.75"/>
  <cols>
    <col min="1" max="1" width="2.7109375" style="58" customWidth="1"/>
    <col min="2" max="2" width="24.7109375" style="58" customWidth="1"/>
    <col min="3" max="5" width="11.28515625" style="58" bestFit="1" customWidth="1"/>
    <col min="6" max="6" width="14" style="58" customWidth="1"/>
    <col min="7" max="7" width="19.28515625" style="58" customWidth="1"/>
    <col min="8" max="8" width="9.140625" style="58"/>
    <col min="9" max="9" width="0" style="58" hidden="1" customWidth="1"/>
    <col min="10" max="16384" width="9.140625" style="58"/>
  </cols>
  <sheetData>
    <row r="1" spans="2:7" ht="15">
      <c r="B1" s="72" t="s">
        <v>186</v>
      </c>
    </row>
    <row r="2" spans="2:7" ht="13.5" thickBot="1"/>
    <row r="3" spans="2:7" ht="15">
      <c r="B3" s="25"/>
      <c r="C3" s="470" t="s">
        <v>187</v>
      </c>
      <c r="D3" s="471"/>
      <c r="E3" s="471"/>
      <c r="F3" s="471"/>
      <c r="G3" s="26"/>
    </row>
    <row r="4" spans="2:7" ht="15">
      <c r="B4" s="27"/>
      <c r="C4" s="472" t="s">
        <v>188</v>
      </c>
      <c r="D4" s="473"/>
      <c r="E4" s="473"/>
      <c r="F4" s="473"/>
      <c r="G4" s="28"/>
    </row>
    <row r="5" spans="2:7" ht="15.75" thickBot="1">
      <c r="B5" s="29"/>
      <c r="C5" s="474" t="s">
        <v>189</v>
      </c>
      <c r="D5" s="475"/>
      <c r="E5" s="475"/>
      <c r="F5" s="475"/>
      <c r="G5" s="30"/>
    </row>
    <row r="6" spans="2:7" ht="60">
      <c r="B6" s="31" t="s">
        <v>190</v>
      </c>
      <c r="C6" s="32">
        <v>2007</v>
      </c>
      <c r="D6" s="32">
        <v>2008</v>
      </c>
      <c r="E6" s="32">
        <v>2009</v>
      </c>
      <c r="F6" s="33" t="s">
        <v>191</v>
      </c>
      <c r="G6" s="34" t="s">
        <v>192</v>
      </c>
    </row>
    <row r="7" spans="2:7" ht="15">
      <c r="B7" s="332" t="s">
        <v>193</v>
      </c>
      <c r="C7" s="35">
        <v>37.9</v>
      </c>
      <c r="D7" s="35">
        <v>36.1</v>
      </c>
      <c r="E7" s="35">
        <v>40.700000000000003</v>
      </c>
      <c r="F7" s="35">
        <v>40.700000000000003</v>
      </c>
      <c r="G7" s="36">
        <v>293040</v>
      </c>
    </row>
    <row r="8" spans="2:7" ht="15">
      <c r="B8" s="333" t="s">
        <v>194</v>
      </c>
      <c r="C8" s="37">
        <v>33.9</v>
      </c>
      <c r="D8" s="37">
        <v>32.9</v>
      </c>
      <c r="E8" s="37">
        <v>31</v>
      </c>
      <c r="F8" s="37">
        <v>33.9</v>
      </c>
      <c r="G8" s="38">
        <v>244080</v>
      </c>
    </row>
    <row r="9" spans="2:7" ht="15">
      <c r="B9" s="333" t="s">
        <v>195</v>
      </c>
      <c r="C9" s="37">
        <v>33.700000000000003</v>
      </c>
      <c r="D9" s="37">
        <v>34.200000000000003</v>
      </c>
      <c r="E9" s="37">
        <v>21.6</v>
      </c>
      <c r="F9" s="37">
        <v>34.200000000000003</v>
      </c>
      <c r="G9" s="38">
        <v>246240</v>
      </c>
    </row>
    <row r="10" spans="2:7" ht="15">
      <c r="B10" s="333" t="s">
        <v>196</v>
      </c>
      <c r="C10" s="37">
        <v>260.8</v>
      </c>
      <c r="D10" s="37">
        <v>250</v>
      </c>
      <c r="E10" s="37">
        <v>192.8</v>
      </c>
      <c r="F10" s="37">
        <v>260.8</v>
      </c>
      <c r="G10" s="38">
        <v>1877760</v>
      </c>
    </row>
    <row r="11" spans="2:7" ht="15">
      <c r="B11" s="333" t="s">
        <v>197</v>
      </c>
      <c r="C11" s="37">
        <v>125.9</v>
      </c>
      <c r="D11" s="37">
        <v>102.7</v>
      </c>
      <c r="E11" s="37">
        <v>94.7</v>
      </c>
      <c r="F11" s="37">
        <v>125.9</v>
      </c>
      <c r="G11" s="38">
        <v>906480</v>
      </c>
    </row>
    <row r="12" spans="2:7" ht="15">
      <c r="B12" s="333" t="s">
        <v>198</v>
      </c>
      <c r="C12" s="37">
        <v>7.1</v>
      </c>
      <c r="D12" s="37">
        <v>4.9000000000000004</v>
      </c>
      <c r="E12" s="37">
        <v>5.9</v>
      </c>
      <c r="F12" s="37">
        <v>7.1</v>
      </c>
      <c r="G12" s="38">
        <v>51120</v>
      </c>
    </row>
    <row r="13" spans="2:7" ht="15">
      <c r="B13" s="333" t="s">
        <v>199</v>
      </c>
      <c r="C13" s="37">
        <v>303</v>
      </c>
      <c r="D13" s="37">
        <v>263.10000000000002</v>
      </c>
      <c r="E13" s="37">
        <v>227.8</v>
      </c>
      <c r="F13" s="37">
        <v>303</v>
      </c>
      <c r="G13" s="38">
        <v>2181600</v>
      </c>
    </row>
    <row r="14" spans="2:7" ht="15">
      <c r="B14" s="333" t="s">
        <v>200</v>
      </c>
      <c r="C14" s="37">
        <v>25.4</v>
      </c>
      <c r="D14" s="37">
        <v>21.5</v>
      </c>
      <c r="E14" s="37">
        <v>24.3</v>
      </c>
      <c r="F14" s="37">
        <v>25.4</v>
      </c>
      <c r="G14" s="38">
        <v>182880</v>
      </c>
    </row>
    <row r="15" spans="2:7" ht="15">
      <c r="B15" s="333" t="s">
        <v>201</v>
      </c>
      <c r="C15" s="37">
        <v>36.9</v>
      </c>
      <c r="D15" s="37">
        <v>27.1</v>
      </c>
      <c r="E15" s="37">
        <v>37.4</v>
      </c>
      <c r="F15" s="37">
        <v>37.4</v>
      </c>
      <c r="G15" s="38">
        <v>269280</v>
      </c>
    </row>
    <row r="16" spans="2:7" ht="15">
      <c r="B16" s="333" t="s">
        <v>202</v>
      </c>
      <c r="C16" s="37">
        <v>54.6</v>
      </c>
      <c r="D16" s="37">
        <v>55.7</v>
      </c>
      <c r="E16" s="37">
        <v>56</v>
      </c>
      <c r="F16" s="37">
        <v>56</v>
      </c>
      <c r="G16" s="38">
        <v>403200</v>
      </c>
    </row>
    <row r="17" spans="2:7" ht="15">
      <c r="B17" s="333" t="s">
        <v>203</v>
      </c>
      <c r="C17" s="37">
        <v>176.2</v>
      </c>
      <c r="D17" s="37">
        <v>125.8</v>
      </c>
      <c r="E17" s="37">
        <v>106.1</v>
      </c>
      <c r="F17" s="37">
        <v>176.2</v>
      </c>
      <c r="G17" s="38">
        <v>1268640</v>
      </c>
    </row>
    <row r="18" spans="2:7" ht="15">
      <c r="B18" s="333" t="s">
        <v>204</v>
      </c>
      <c r="C18" s="37">
        <v>45.3</v>
      </c>
      <c r="D18" s="37">
        <v>45.3</v>
      </c>
      <c r="E18" s="37">
        <v>42.7</v>
      </c>
      <c r="F18" s="37">
        <v>45.3</v>
      </c>
      <c r="G18" s="38">
        <v>326160</v>
      </c>
    </row>
    <row r="19" spans="2:7" ht="15">
      <c r="B19" s="333" t="s">
        <v>205</v>
      </c>
      <c r="C19" s="37">
        <v>61.3</v>
      </c>
      <c r="D19" s="37">
        <v>68.099999999999994</v>
      </c>
      <c r="E19" s="37">
        <v>67.2</v>
      </c>
      <c r="F19" s="37">
        <v>68.099999999999994</v>
      </c>
      <c r="G19" s="38">
        <v>490320</v>
      </c>
    </row>
    <row r="20" spans="2:7" ht="15">
      <c r="B20" s="333" t="s">
        <v>206</v>
      </c>
      <c r="C20" s="37">
        <v>768.5</v>
      </c>
      <c r="D20" s="37">
        <v>821.9</v>
      </c>
      <c r="E20" s="37">
        <v>698.2</v>
      </c>
      <c r="F20" s="37">
        <v>821.9</v>
      </c>
      <c r="G20" s="38">
        <v>5917680</v>
      </c>
    </row>
    <row r="21" spans="2:7" ht="15">
      <c r="B21" s="333" t="s">
        <v>207</v>
      </c>
      <c r="C21" s="37">
        <v>469.2</v>
      </c>
      <c r="D21" s="37">
        <v>453.7</v>
      </c>
      <c r="E21" s="37">
        <v>630.4</v>
      </c>
      <c r="F21" s="37">
        <v>630.4</v>
      </c>
      <c r="G21" s="38">
        <v>4538880</v>
      </c>
    </row>
    <row r="22" spans="2:7" ht="15">
      <c r="B22" s="333" t="s">
        <v>208</v>
      </c>
      <c r="C22" s="37">
        <v>58.5</v>
      </c>
      <c r="D22" s="37">
        <v>55.6</v>
      </c>
      <c r="E22" s="37">
        <v>50.2</v>
      </c>
      <c r="F22" s="37">
        <v>58.5</v>
      </c>
      <c r="G22" s="38">
        <v>421200</v>
      </c>
    </row>
    <row r="23" spans="2:7" ht="15">
      <c r="B23" s="333" t="s">
        <v>345</v>
      </c>
      <c r="C23" s="37">
        <v>1278.4000000000001</v>
      </c>
      <c r="D23" s="37">
        <v>1039.9000000000001</v>
      </c>
      <c r="E23" s="37">
        <v>1055.3</v>
      </c>
      <c r="F23" s="37">
        <v>1278.4000000000001</v>
      </c>
      <c r="G23" s="38">
        <v>9204480</v>
      </c>
    </row>
    <row r="24" spans="2:7" ht="15">
      <c r="B24" s="333" t="s">
        <v>209</v>
      </c>
      <c r="C24" s="37">
        <v>6.5</v>
      </c>
      <c r="D24" s="37">
        <v>0.1</v>
      </c>
      <c r="E24" s="37">
        <v>0</v>
      </c>
      <c r="F24" s="37">
        <v>6.5</v>
      </c>
      <c r="G24" s="38">
        <v>46800</v>
      </c>
    </row>
    <row r="25" spans="2:7" ht="15">
      <c r="B25" s="333" t="s">
        <v>210</v>
      </c>
      <c r="C25" s="37">
        <v>5.2</v>
      </c>
      <c r="D25" s="37">
        <v>5.2</v>
      </c>
      <c r="E25" s="37">
        <v>3.5</v>
      </c>
      <c r="F25" s="37">
        <v>5.2</v>
      </c>
      <c r="G25" s="38">
        <v>37440</v>
      </c>
    </row>
    <row r="26" spans="2:7" ht="15">
      <c r="B26" s="333" t="s">
        <v>211</v>
      </c>
      <c r="C26" s="37">
        <v>29.7</v>
      </c>
      <c r="D26" s="37">
        <v>14.5</v>
      </c>
      <c r="E26" s="37">
        <v>16.399999999999999</v>
      </c>
      <c r="F26" s="37">
        <v>29.7</v>
      </c>
      <c r="G26" s="38">
        <v>213840</v>
      </c>
    </row>
    <row r="27" spans="2:7" ht="15">
      <c r="B27" s="333" t="s">
        <v>212</v>
      </c>
      <c r="C27" s="37">
        <v>27.6</v>
      </c>
      <c r="D27" s="37">
        <v>26.2</v>
      </c>
      <c r="E27" s="37">
        <v>25</v>
      </c>
      <c r="F27" s="37">
        <v>27.6</v>
      </c>
      <c r="G27" s="38">
        <v>198720</v>
      </c>
    </row>
    <row r="28" spans="2:7" ht="15">
      <c r="B28" s="333" t="s">
        <v>213</v>
      </c>
      <c r="C28" s="37">
        <v>171.4</v>
      </c>
      <c r="D28" s="37">
        <v>168.1</v>
      </c>
      <c r="E28" s="37">
        <v>132.69999999999999</v>
      </c>
      <c r="F28" s="37">
        <v>171.4</v>
      </c>
      <c r="G28" s="38">
        <v>1234080</v>
      </c>
    </row>
    <row r="29" spans="2:7" ht="15">
      <c r="B29" s="333" t="s">
        <v>214</v>
      </c>
      <c r="C29" s="37">
        <v>41.6</v>
      </c>
      <c r="D29" s="37">
        <v>35.5</v>
      </c>
      <c r="E29" s="37">
        <v>39.299999999999997</v>
      </c>
      <c r="F29" s="37">
        <v>41.6</v>
      </c>
      <c r="G29" s="38">
        <v>299520</v>
      </c>
    </row>
    <row r="30" spans="2:7" ht="15">
      <c r="B30" s="333" t="s">
        <v>215</v>
      </c>
      <c r="C30" s="37">
        <v>63.8</v>
      </c>
      <c r="D30" s="37">
        <v>36.9</v>
      </c>
      <c r="E30" s="37">
        <v>27.6</v>
      </c>
      <c r="F30" s="37">
        <v>63.8</v>
      </c>
      <c r="G30" s="38">
        <v>459360</v>
      </c>
    </row>
    <row r="31" spans="2:7" ht="15">
      <c r="B31" s="333" t="s">
        <v>216</v>
      </c>
      <c r="C31" s="37">
        <v>262.3</v>
      </c>
      <c r="D31" s="37">
        <v>243.3</v>
      </c>
      <c r="E31" s="37">
        <v>221.3</v>
      </c>
      <c r="F31" s="37">
        <v>262.3</v>
      </c>
      <c r="G31" s="38">
        <v>1888560</v>
      </c>
    </row>
    <row r="32" spans="2:7" ht="15">
      <c r="B32" s="333" t="s">
        <v>217</v>
      </c>
      <c r="C32" s="37">
        <v>289.10000000000002</v>
      </c>
      <c r="D32" s="37">
        <v>271.39999999999998</v>
      </c>
      <c r="E32" s="37">
        <v>219.9</v>
      </c>
      <c r="F32" s="37">
        <v>289.10000000000002</v>
      </c>
      <c r="G32" s="38">
        <v>2081520</v>
      </c>
    </row>
    <row r="33" spans="2:7" ht="15">
      <c r="B33" s="27"/>
      <c r="C33" s="334"/>
      <c r="D33" s="335"/>
      <c r="E33" s="335"/>
      <c r="F33" s="336"/>
      <c r="G33" s="337"/>
    </row>
    <row r="34" spans="2:7" ht="16.5" thickBot="1">
      <c r="B34" s="338" t="s">
        <v>18</v>
      </c>
      <c r="C34" s="339">
        <f>SUM(C7:C32)</f>
        <v>4673.8</v>
      </c>
      <c r="D34" s="339">
        <f>SUM(D7:D32)</f>
        <v>4239.6999999999989</v>
      </c>
      <c r="E34" s="339">
        <f>SUM(E7:E32)</f>
        <v>4068.0000000000005</v>
      </c>
      <c r="F34" s="339">
        <f>SUM(F7:F32)</f>
        <v>4900.4000000000005</v>
      </c>
      <c r="G34" s="340">
        <f>SUM(G7:G32)</f>
        <v>35282880</v>
      </c>
    </row>
    <row r="36" spans="2:7">
      <c r="B36" s="311" t="s">
        <v>23</v>
      </c>
    </row>
  </sheetData>
  <mergeCells count="3">
    <mergeCell ref="C3:F3"/>
    <mergeCell ref="C4:F4"/>
    <mergeCell ref="C5:F5"/>
  </mergeCells>
  <printOptions horizontalCentered="1"/>
  <pageMargins left="0.2" right="0.2" top="0.5" bottom="0.5" header="0.2" footer="0.2"/>
  <pageSetup orientation="portrait" r:id="rId1"/>
  <headerFooter alignWithMargins="0"/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34"/>
  <sheetViews>
    <sheetView showGridLines="0" zoomScale="60" zoomScaleNormal="60" zoomScaleSheetLayoutView="55" workbookViewId="0">
      <selection sqref="A1:XFD1048576"/>
    </sheetView>
  </sheetViews>
  <sheetFormatPr defaultRowHeight="12.75"/>
  <cols>
    <col min="1" max="1" width="2.7109375" style="58" customWidth="1"/>
    <col min="2" max="2" width="22.7109375" style="58" customWidth="1"/>
    <col min="3" max="4" width="19.7109375" style="58" customWidth="1"/>
    <col min="5" max="5" width="9.7109375" style="58" customWidth="1"/>
    <col min="6" max="6" width="17" style="58" customWidth="1"/>
    <col min="7" max="7" width="19.7109375" style="58" customWidth="1"/>
    <col min="8" max="8" width="9.140625" style="58"/>
    <col min="9" max="9" width="17.140625" style="58" customWidth="1"/>
    <col min="10" max="10" width="19.85546875" style="58" customWidth="1"/>
    <col min="11" max="16384" width="9.140625" style="58"/>
  </cols>
  <sheetData>
    <row r="1" spans="2:10" ht="15">
      <c r="B1" s="72" t="s">
        <v>218</v>
      </c>
    </row>
    <row r="2" spans="2:10" ht="13.5" thickBot="1"/>
    <row r="3" spans="2:10" ht="63.75">
      <c r="B3" s="341" t="s">
        <v>219</v>
      </c>
      <c r="C3" s="342"/>
      <c r="D3" s="343" t="s">
        <v>220</v>
      </c>
      <c r="E3" s="343" t="s">
        <v>221</v>
      </c>
      <c r="F3" s="343" t="s">
        <v>222</v>
      </c>
      <c r="G3" s="343" t="s">
        <v>223</v>
      </c>
      <c r="H3" s="343" t="s">
        <v>221</v>
      </c>
      <c r="I3" s="343" t="s">
        <v>224</v>
      </c>
      <c r="J3" s="344" t="s">
        <v>225</v>
      </c>
    </row>
    <row r="4" spans="2:10">
      <c r="B4" s="345" t="s">
        <v>193</v>
      </c>
      <c r="C4" s="346"/>
      <c r="D4" s="39">
        <v>20227.7</v>
      </c>
      <c r="E4" s="40">
        <v>1.1009583672307957E-2</v>
      </c>
      <c r="F4" s="39">
        <v>627546.26932155353</v>
      </c>
      <c r="G4" s="39">
        <v>20965.599999999999</v>
      </c>
      <c r="H4" s="40">
        <v>1.1056974301405387E-2</v>
      </c>
      <c r="I4" s="39">
        <v>735288.79104345827</v>
      </c>
      <c r="J4" s="41">
        <v>1362835.0603650119</v>
      </c>
    </row>
    <row r="5" spans="2:10">
      <c r="B5" s="347" t="s">
        <v>194</v>
      </c>
      <c r="C5" s="348"/>
      <c r="D5" s="349">
        <v>12911.9</v>
      </c>
      <c r="E5" s="350">
        <v>7.0277215609522142E-3</v>
      </c>
      <c r="F5" s="349">
        <v>400580.12897427619</v>
      </c>
      <c r="G5" s="349">
        <v>12737.4</v>
      </c>
      <c r="H5" s="350">
        <v>6.7175327425268525E-3</v>
      </c>
      <c r="I5" s="349">
        <v>446715.92737803567</v>
      </c>
      <c r="J5" s="351">
        <v>847296.05635231186</v>
      </c>
    </row>
    <row r="6" spans="2:10">
      <c r="B6" s="345" t="s">
        <v>195</v>
      </c>
      <c r="C6" s="346"/>
      <c r="D6" s="39">
        <v>12911.7</v>
      </c>
      <c r="E6" s="40">
        <v>7.0276127044468055E-3</v>
      </c>
      <c r="F6" s="39">
        <v>400573.92415346793</v>
      </c>
      <c r="G6" s="39">
        <v>12908</v>
      </c>
      <c r="H6" s="40">
        <v>6.8075048785887719E-3</v>
      </c>
      <c r="I6" s="39">
        <v>452699.07442615333</v>
      </c>
      <c r="J6" s="41">
        <v>853272.99857962132</v>
      </c>
    </row>
    <row r="7" spans="2:10">
      <c r="B7" s="347" t="s">
        <v>226</v>
      </c>
      <c r="C7" s="348"/>
      <c r="D7" s="349">
        <v>111838.6</v>
      </c>
      <c r="E7" s="350">
        <v>6.0871795829173889E-2</v>
      </c>
      <c r="F7" s="349">
        <v>3469692.3622629116</v>
      </c>
      <c r="G7" s="349">
        <v>113610.1</v>
      </c>
      <c r="H7" s="350">
        <v>5.9916432445534414E-2</v>
      </c>
      <c r="I7" s="349">
        <v>3984442.7576280385</v>
      </c>
      <c r="J7" s="351">
        <v>7454135.1198909506</v>
      </c>
    </row>
    <row r="8" spans="2:10">
      <c r="B8" s="345" t="s">
        <v>227</v>
      </c>
      <c r="C8" s="346"/>
      <c r="D8" s="39">
        <v>64106.1</v>
      </c>
      <c r="E8" s="40">
        <v>3.4891830106998874E-2</v>
      </c>
      <c r="F8" s="39">
        <v>1988834.3160989359</v>
      </c>
      <c r="G8" s="39">
        <v>63256.2</v>
      </c>
      <c r="H8" s="40">
        <v>3.3360465610550595E-2</v>
      </c>
      <c r="I8" s="39">
        <v>2218470.9631016147</v>
      </c>
      <c r="J8" s="41">
        <v>4207305.2792005502</v>
      </c>
    </row>
    <row r="9" spans="2:10">
      <c r="B9" s="347" t="s">
        <v>198</v>
      </c>
      <c r="C9" s="348"/>
      <c r="D9" s="349">
        <v>3346.3</v>
      </c>
      <c r="E9" s="350">
        <v>1.8213326202506522E-3</v>
      </c>
      <c r="F9" s="349">
        <v>103815.95935428717</v>
      </c>
      <c r="G9" s="349">
        <v>3146.2</v>
      </c>
      <c r="H9" s="350">
        <v>1.659263390844127E-3</v>
      </c>
      <c r="I9" s="349">
        <v>110341.01549113444</v>
      </c>
      <c r="J9" s="351">
        <v>214156.97484542162</v>
      </c>
    </row>
    <row r="10" spans="2:10">
      <c r="B10" s="345" t="s">
        <v>228</v>
      </c>
      <c r="C10" s="346"/>
      <c r="D10" s="39">
        <v>87844</v>
      </c>
      <c r="E10" s="40">
        <v>4.7811954305740152E-2</v>
      </c>
      <c r="F10" s="39">
        <v>2725281.3954271888</v>
      </c>
      <c r="G10" s="39">
        <v>92012.800000000003</v>
      </c>
      <c r="H10" s="40">
        <v>4.8526308095182283E-2</v>
      </c>
      <c r="I10" s="39">
        <v>3226999.488329622</v>
      </c>
      <c r="J10" s="41">
        <v>5952280.8837568108</v>
      </c>
    </row>
    <row r="11" spans="2:10">
      <c r="B11" s="347" t="s">
        <v>229</v>
      </c>
      <c r="C11" s="348"/>
      <c r="D11" s="349">
        <v>11280.4</v>
      </c>
      <c r="E11" s="350">
        <v>6.1397246180783117E-3</v>
      </c>
      <c r="F11" s="349">
        <v>349964.30323046376</v>
      </c>
      <c r="G11" s="349">
        <v>11569.6</v>
      </c>
      <c r="H11" s="350">
        <v>6.1016507935637322E-3</v>
      </c>
      <c r="I11" s="349">
        <v>405759.77777198819</v>
      </c>
      <c r="J11" s="351">
        <v>755724.08100245195</v>
      </c>
    </row>
    <row r="12" spans="2:10">
      <c r="B12" s="345" t="s">
        <v>201</v>
      </c>
      <c r="C12" s="346"/>
      <c r="D12" s="39">
        <v>9389.4</v>
      </c>
      <c r="E12" s="40">
        <v>5.1104863594362343E-3</v>
      </c>
      <c r="F12" s="39">
        <v>291297.72248786537</v>
      </c>
      <c r="G12" s="39">
        <v>9694.4</v>
      </c>
      <c r="H12" s="40">
        <v>5.1126956379757499E-3</v>
      </c>
      <c r="I12" s="39">
        <v>339994.25992538739</v>
      </c>
      <c r="J12" s="41">
        <v>631291.98241325282</v>
      </c>
    </row>
    <row r="13" spans="2:10">
      <c r="B13" s="347" t="s">
        <v>202</v>
      </c>
      <c r="C13" s="348"/>
      <c r="D13" s="349">
        <v>24720.5</v>
      </c>
      <c r="E13" s="350">
        <v>1.345493620981569E-2</v>
      </c>
      <c r="F13" s="349">
        <v>766931.36395949428</v>
      </c>
      <c r="G13" s="349">
        <v>24149.5</v>
      </c>
      <c r="H13" s="350">
        <v>1.2736120163114312E-2</v>
      </c>
      <c r="I13" s="349">
        <v>846951.99084710178</v>
      </c>
      <c r="J13" s="351">
        <v>1613883.3548065959</v>
      </c>
    </row>
    <row r="14" spans="2:10">
      <c r="B14" s="345" t="s">
        <v>230</v>
      </c>
      <c r="C14" s="346"/>
      <c r="D14" s="39">
        <v>57206.400000000001</v>
      </c>
      <c r="E14" s="40">
        <v>3.1136443955146552E-2</v>
      </c>
      <c r="F14" s="39">
        <v>1774777.3054433535</v>
      </c>
      <c r="G14" s="39">
        <v>61204.800000000003</v>
      </c>
      <c r="H14" s="40">
        <v>3.2278584954528206E-2</v>
      </c>
      <c r="I14" s="39">
        <v>2146525.8994761258</v>
      </c>
      <c r="J14" s="41">
        <v>3921303.2049194793</v>
      </c>
    </row>
    <row r="15" spans="2:10">
      <c r="B15" s="347" t="s">
        <v>231</v>
      </c>
      <c r="C15" s="348"/>
      <c r="D15" s="349">
        <v>22851.3</v>
      </c>
      <c r="E15" s="350">
        <v>1.2437563310263194E-2</v>
      </c>
      <c r="F15" s="349">
        <v>708941.10868500208</v>
      </c>
      <c r="G15" s="349">
        <v>23281.8</v>
      </c>
      <c r="H15" s="350">
        <v>1.2278506901326933E-2</v>
      </c>
      <c r="I15" s="349">
        <v>816520.708938241</v>
      </c>
      <c r="J15" s="351">
        <v>1525461.8176232432</v>
      </c>
    </row>
    <row r="16" spans="2:10">
      <c r="B16" s="345" t="s">
        <v>205</v>
      </c>
      <c r="C16" s="346"/>
      <c r="D16" s="39">
        <v>37274.699999999997</v>
      </c>
      <c r="E16" s="40">
        <v>2.0287967910843908E-2</v>
      </c>
      <c r="F16" s="39">
        <v>1156414.1709181028</v>
      </c>
      <c r="G16" s="39">
        <v>36970.400000000001</v>
      </c>
      <c r="H16" s="40">
        <v>1.9497689677980969E-2</v>
      </c>
      <c r="I16" s="39">
        <v>1296596.3635857345</v>
      </c>
      <c r="J16" s="41">
        <v>2453010.5345038371</v>
      </c>
    </row>
    <row r="17" spans="2:10">
      <c r="B17" s="347" t="s">
        <v>232</v>
      </c>
      <c r="C17" s="348"/>
      <c r="D17" s="349">
        <v>277759.40000000002</v>
      </c>
      <c r="E17" s="350">
        <v>0.15117958814250038</v>
      </c>
      <c r="F17" s="349">
        <v>8617236.5241225213</v>
      </c>
      <c r="G17" s="349">
        <v>314756.59999999998</v>
      </c>
      <c r="H17" s="350">
        <v>0.16599838007964166</v>
      </c>
      <c r="I17" s="349">
        <v>11038892.27529617</v>
      </c>
      <c r="J17" s="351">
        <v>19656128.799418692</v>
      </c>
    </row>
    <row r="18" spans="2:10">
      <c r="B18" s="345" t="s">
        <v>233</v>
      </c>
      <c r="C18" s="352"/>
      <c r="D18" s="39">
        <v>227050.6</v>
      </c>
      <c r="E18" s="40">
        <v>0.12357967433508135</v>
      </c>
      <c r="F18" s="39">
        <v>7044041.4370996375</v>
      </c>
      <c r="G18" s="39">
        <v>231691.6</v>
      </c>
      <c r="H18" s="40">
        <v>0.12219102086520284</v>
      </c>
      <c r="I18" s="39">
        <v>8125702.8875359884</v>
      </c>
      <c r="J18" s="41">
        <v>15169744.324635625</v>
      </c>
    </row>
    <row r="19" spans="2:10">
      <c r="B19" s="347" t="s">
        <v>208</v>
      </c>
      <c r="C19" s="348"/>
      <c r="D19" s="349">
        <v>22681.9</v>
      </c>
      <c r="E19" s="350">
        <v>1.2345361850181773E-2</v>
      </c>
      <c r="F19" s="349">
        <v>703685.62546036101</v>
      </c>
      <c r="G19" s="349">
        <v>23397.3</v>
      </c>
      <c r="H19" s="350">
        <v>1.2339420041509534E-2</v>
      </c>
      <c r="I19" s="349">
        <v>820571.43276038405</v>
      </c>
      <c r="J19" s="351">
        <v>1524257.0582207451</v>
      </c>
    </row>
    <row r="20" spans="2:10">
      <c r="B20" s="345" t="s">
        <v>234</v>
      </c>
      <c r="C20" s="346"/>
      <c r="D20" s="39">
        <v>486697.6</v>
      </c>
      <c r="E20" s="40">
        <v>0.26490099963473202</v>
      </c>
      <c r="F20" s="39">
        <v>15099356.979179725</v>
      </c>
      <c r="G20" s="39">
        <v>491237.6</v>
      </c>
      <c r="H20" s="40">
        <v>0.25907207611916944</v>
      </c>
      <c r="I20" s="39">
        <v>17228293.061924767</v>
      </c>
      <c r="J20" s="41">
        <v>32327650.041104492</v>
      </c>
    </row>
    <row r="21" spans="2:10">
      <c r="B21" s="347" t="s">
        <v>209</v>
      </c>
      <c r="C21" s="348"/>
      <c r="D21" s="349">
        <v>118.6</v>
      </c>
      <c r="E21" s="350">
        <v>6.4551907707535884E-5</v>
      </c>
      <c r="F21" s="349">
        <v>3679.4587393295456</v>
      </c>
      <c r="G21" s="349">
        <v>118.6</v>
      </c>
      <c r="H21" s="350">
        <v>6.254803831737126E-5</v>
      </c>
      <c r="I21" s="349">
        <v>4159.4445481051889</v>
      </c>
      <c r="J21" s="351">
        <v>7838.903287434734</v>
      </c>
    </row>
    <row r="22" spans="2:10">
      <c r="B22" s="345" t="s">
        <v>210</v>
      </c>
      <c r="C22" s="346"/>
      <c r="D22" s="39">
        <v>994.5</v>
      </c>
      <c r="E22" s="40">
        <v>5.4128897314624318E-4</v>
      </c>
      <c r="F22" s="39">
        <v>30853.471469335862</v>
      </c>
      <c r="G22" s="39">
        <v>1000.6</v>
      </c>
      <c r="H22" s="40">
        <v>5.2770292698449991E-4</v>
      </c>
      <c r="I22" s="39">
        <v>35092.244644469247</v>
      </c>
      <c r="J22" s="41">
        <v>65945.716113805101</v>
      </c>
    </row>
    <row r="23" spans="2:10">
      <c r="B23" s="347" t="s">
        <v>211</v>
      </c>
      <c r="C23" s="348"/>
      <c r="D23" s="349">
        <v>12710.9</v>
      </c>
      <c r="E23" s="350">
        <v>6.9183207730161705E-3</v>
      </c>
      <c r="F23" s="349">
        <v>394344.2840619217</v>
      </c>
      <c r="G23" s="349">
        <v>12742.5</v>
      </c>
      <c r="H23" s="350">
        <v>6.7202224136517991E-3</v>
      </c>
      <c r="I23" s="349">
        <v>446894.79050784465</v>
      </c>
      <c r="J23" s="351">
        <v>841239.07456976641</v>
      </c>
    </row>
    <row r="24" spans="2:10">
      <c r="B24" s="345" t="s">
        <v>212</v>
      </c>
      <c r="C24" s="346"/>
      <c r="D24" s="39">
        <v>12758.7</v>
      </c>
      <c r="E24" s="40">
        <v>6.9443374778089218E-3</v>
      </c>
      <c r="F24" s="39">
        <v>395827.23623510852</v>
      </c>
      <c r="G24" s="39">
        <v>12794.1</v>
      </c>
      <c r="H24" s="40">
        <v>6.7474355567983119E-3</v>
      </c>
      <c r="I24" s="39">
        <v>448704.46452708775</v>
      </c>
      <c r="J24" s="41">
        <v>844531.70076219621</v>
      </c>
    </row>
    <row r="25" spans="2:10">
      <c r="B25" s="347" t="s">
        <v>235</v>
      </c>
      <c r="C25" s="348"/>
      <c r="D25" s="349">
        <v>72197</v>
      </c>
      <c r="E25" s="350">
        <v>3.9295565605067188E-2</v>
      </c>
      <c r="F25" s="349">
        <v>2239847.2394888299</v>
      </c>
      <c r="G25" s="349">
        <v>73095.199999999997</v>
      </c>
      <c r="H25" s="350">
        <v>3.854942133571599E-2</v>
      </c>
      <c r="I25" s="349">
        <v>2563536.5188251133</v>
      </c>
      <c r="J25" s="351">
        <v>4803383.7583139427</v>
      </c>
    </row>
    <row r="26" spans="2:10">
      <c r="B26" s="345" t="s">
        <v>214</v>
      </c>
      <c r="C26" s="346"/>
      <c r="D26" s="39">
        <v>20975.4</v>
      </c>
      <c r="E26" s="40">
        <v>1.1416543717779497E-2</v>
      </c>
      <c r="F26" s="39">
        <v>650742.99191343132</v>
      </c>
      <c r="G26" s="39">
        <v>20742.3</v>
      </c>
      <c r="H26" s="40">
        <v>1.093920889705236E-2</v>
      </c>
      <c r="I26" s="39">
        <v>727457.39165398199</v>
      </c>
      <c r="J26" s="41">
        <v>1378200.3835674133</v>
      </c>
    </row>
    <row r="27" spans="2:10">
      <c r="B27" s="347" t="s">
        <v>236</v>
      </c>
      <c r="C27" s="348"/>
      <c r="D27" s="349">
        <v>15490.9</v>
      </c>
      <c r="E27" s="350">
        <v>8.4314261982012442E-3</v>
      </c>
      <c r="F27" s="349">
        <v>480591.2932974709</v>
      </c>
      <c r="G27" s="349">
        <v>15631</v>
      </c>
      <c r="H27" s="350">
        <v>8.2435783047118908E-3</v>
      </c>
      <c r="I27" s="349">
        <v>548197.95726334071</v>
      </c>
      <c r="J27" s="351">
        <v>1028789.2505608116</v>
      </c>
    </row>
    <row r="28" spans="2:10">
      <c r="B28" s="345" t="s">
        <v>237</v>
      </c>
      <c r="C28" s="346"/>
      <c r="D28" s="39">
        <v>143380.5</v>
      </c>
      <c r="E28" s="40">
        <v>7.8039500868974279E-2</v>
      </c>
      <c r="F28" s="39">
        <v>4448251.5495315343</v>
      </c>
      <c r="G28" s="39">
        <v>141522.1</v>
      </c>
      <c r="H28" s="40">
        <v>7.4636844296415247E-2</v>
      </c>
      <c r="I28" s="39">
        <v>4963350.1457116138</v>
      </c>
      <c r="J28" s="41">
        <v>9411601.6952431481</v>
      </c>
    </row>
    <row r="29" spans="2:10">
      <c r="B29" s="347" t="s">
        <v>346</v>
      </c>
      <c r="C29" s="348"/>
      <c r="D29" s="349">
        <v>68556.100000000006</v>
      </c>
      <c r="E29" s="350">
        <v>3.7313887352349084E-2</v>
      </c>
      <c r="F29" s="349">
        <v>2126891.5790838976</v>
      </c>
      <c r="G29" s="349">
        <v>71906.3</v>
      </c>
      <c r="H29" s="350">
        <v>3.7922411531706522E-2</v>
      </c>
      <c r="I29" s="349">
        <v>2521840.3668584838</v>
      </c>
      <c r="J29" s="351">
        <v>4648731.9459423814</v>
      </c>
    </row>
    <row r="30" spans="2:10" ht="13.5" thickBot="1">
      <c r="B30" s="353" t="s">
        <v>238</v>
      </c>
      <c r="C30" s="354"/>
      <c r="D30" s="355">
        <v>1837281.0999999999</v>
      </c>
      <c r="E30" s="356">
        <v>0.99999999999999989</v>
      </c>
      <c r="F30" s="357">
        <v>57000000</v>
      </c>
      <c r="G30" s="358">
        <v>1896142.6000000003</v>
      </c>
      <c r="H30" s="356">
        <v>0.99999999999999989</v>
      </c>
      <c r="I30" s="357">
        <v>66500000</v>
      </c>
      <c r="J30" s="359">
        <v>123500000</v>
      </c>
    </row>
    <row r="31" spans="2:10">
      <c r="B31" s="311" t="s">
        <v>23</v>
      </c>
    </row>
    <row r="32" spans="2:10">
      <c r="F32" s="62"/>
      <c r="G32" s="62"/>
      <c r="H32" s="62"/>
      <c r="I32" s="62"/>
      <c r="J32" s="62"/>
    </row>
    <row r="34" spans="10:10">
      <c r="J34" s="360"/>
    </row>
  </sheetData>
  <pageMargins left="0.2" right="0.2" top="0.5" bottom="0.5" header="0.2" footer="0.2"/>
  <pageSetup scale="89" orientation="landscape" r:id="rId1"/>
  <headerFooter alignWithMargins="0"/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E32"/>
  <sheetViews>
    <sheetView showGridLines="0" zoomScale="70" zoomScaleNormal="70" zoomScaleSheetLayoutView="75" workbookViewId="0">
      <selection sqref="A1:XFD1048576"/>
    </sheetView>
  </sheetViews>
  <sheetFormatPr defaultColWidth="9.140625" defaultRowHeight="15"/>
  <cols>
    <col min="1" max="1" width="9.140625" style="153" customWidth="1"/>
    <col min="2" max="2" width="25.28515625" style="153" customWidth="1"/>
    <col min="3" max="3" width="21.28515625" style="153" customWidth="1"/>
    <col min="4" max="4" width="27" style="153" customWidth="1"/>
    <col min="5" max="5" width="23.7109375" style="153" customWidth="1"/>
    <col min="6" max="6" width="12.85546875" style="153" bestFit="1" customWidth="1"/>
    <col min="7" max="7" width="15" style="153" customWidth="1"/>
    <col min="8" max="8" width="11.140625" style="153" customWidth="1"/>
    <col min="9" max="16384" width="9.140625" style="153"/>
  </cols>
  <sheetData>
    <row r="1" spans="2:5">
      <c r="B1" s="361" t="s">
        <v>239</v>
      </c>
    </row>
    <row r="3" spans="2:5" ht="47.25">
      <c r="B3" s="362"/>
      <c r="C3" s="363" t="s">
        <v>240</v>
      </c>
      <c r="D3" s="364" t="s">
        <v>241</v>
      </c>
      <c r="E3" s="365"/>
    </row>
    <row r="4" spans="2:5">
      <c r="B4" s="102" t="s">
        <v>193</v>
      </c>
      <c r="C4" s="366">
        <v>22240.17</v>
      </c>
      <c r="D4" s="367">
        <v>148267.79999999999</v>
      </c>
      <c r="E4" s="129"/>
    </row>
    <row r="5" spans="2:5">
      <c r="B5" s="102" t="s">
        <v>194</v>
      </c>
      <c r="C5" s="368">
        <v>13380.300000000001</v>
      </c>
      <c r="D5" s="369">
        <v>89202</v>
      </c>
      <c r="E5" s="129"/>
    </row>
    <row r="6" spans="2:5">
      <c r="B6" s="102" t="s">
        <v>195</v>
      </c>
      <c r="C6" s="368">
        <v>16336.439999999999</v>
      </c>
      <c r="D6" s="369">
        <v>108909.6</v>
      </c>
      <c r="E6" s="129"/>
    </row>
    <row r="7" spans="2:5">
      <c r="B7" s="102" t="s">
        <v>196</v>
      </c>
      <c r="C7" s="368">
        <v>110248.51</v>
      </c>
      <c r="D7" s="369">
        <v>692003.4</v>
      </c>
      <c r="E7" s="129"/>
    </row>
    <row r="8" spans="2:5">
      <c r="B8" s="102" t="s">
        <v>197</v>
      </c>
      <c r="C8" s="368">
        <v>72360.81</v>
      </c>
      <c r="D8" s="369">
        <v>482405.4</v>
      </c>
      <c r="E8" s="129"/>
    </row>
    <row r="9" spans="2:5">
      <c r="B9" s="102" t="s">
        <v>198</v>
      </c>
      <c r="C9" s="368">
        <v>5058.09</v>
      </c>
      <c r="D9" s="369">
        <v>33720.6</v>
      </c>
      <c r="E9" s="129"/>
    </row>
    <row r="10" spans="2:5">
      <c r="B10" s="102" t="s">
        <v>199</v>
      </c>
      <c r="C10" s="368">
        <v>87740.379000000015</v>
      </c>
      <c r="D10" s="369">
        <v>504664.2</v>
      </c>
      <c r="E10" s="129"/>
    </row>
    <row r="11" spans="2:5">
      <c r="B11" s="102" t="s">
        <v>200</v>
      </c>
      <c r="C11" s="368">
        <v>10996.830000000002</v>
      </c>
      <c r="D11" s="369">
        <v>73312.2</v>
      </c>
      <c r="E11" s="129"/>
    </row>
    <row r="12" spans="2:5">
      <c r="B12" s="102" t="s">
        <v>201</v>
      </c>
      <c r="C12" s="368">
        <v>11298.330000000002</v>
      </c>
      <c r="D12" s="369">
        <v>75322.2</v>
      </c>
      <c r="E12" s="129"/>
    </row>
    <row r="13" spans="2:5">
      <c r="B13" s="102" t="s">
        <v>202</v>
      </c>
      <c r="C13" s="368">
        <v>26221.410000000003</v>
      </c>
      <c r="D13" s="369">
        <v>174809.4</v>
      </c>
      <c r="E13" s="129"/>
    </row>
    <row r="14" spans="2:5">
      <c r="B14" s="102" t="s">
        <v>203</v>
      </c>
      <c r="C14" s="368">
        <v>59792.170000000006</v>
      </c>
      <c r="D14" s="369">
        <v>398347.8</v>
      </c>
      <c r="E14" s="129"/>
    </row>
    <row r="15" spans="2:5">
      <c r="B15" s="102" t="s">
        <v>204</v>
      </c>
      <c r="C15" s="368">
        <v>21086.610999999997</v>
      </c>
      <c r="D15" s="369">
        <v>137103</v>
      </c>
      <c r="E15" s="129"/>
    </row>
    <row r="16" spans="2:5">
      <c r="B16" s="102" t="s">
        <v>205</v>
      </c>
      <c r="C16" s="368">
        <v>39471.479999999996</v>
      </c>
      <c r="D16" s="369">
        <v>263143.2</v>
      </c>
      <c r="E16" s="129"/>
    </row>
    <row r="17" spans="2:5">
      <c r="B17" s="102" t="s">
        <v>232</v>
      </c>
      <c r="C17" s="368">
        <v>304969.77</v>
      </c>
      <c r="D17" s="369">
        <v>2033131.8</v>
      </c>
      <c r="E17" s="129"/>
    </row>
    <row r="18" spans="2:5">
      <c r="B18" s="102" t="s">
        <v>207</v>
      </c>
      <c r="C18" s="368">
        <v>228130.15</v>
      </c>
      <c r="D18" s="369">
        <v>1486161</v>
      </c>
      <c r="E18" s="129"/>
    </row>
    <row r="19" spans="2:5">
      <c r="B19" s="102" t="s">
        <v>208</v>
      </c>
      <c r="C19" s="368">
        <v>21179.52</v>
      </c>
      <c r="D19" s="369">
        <v>141196.79999999999</v>
      </c>
      <c r="E19" s="129"/>
    </row>
    <row r="20" spans="2:5">
      <c r="B20" s="102" t="s">
        <v>242</v>
      </c>
      <c r="C20" s="368">
        <v>547239.06999999995</v>
      </c>
      <c r="D20" s="369">
        <v>3342570.6</v>
      </c>
      <c r="E20" s="129"/>
    </row>
    <row r="21" spans="2:5">
      <c r="B21" s="102" t="s">
        <v>209</v>
      </c>
      <c r="C21" s="368">
        <v>629.88</v>
      </c>
      <c r="D21" s="369">
        <v>0</v>
      </c>
      <c r="E21" s="129"/>
    </row>
    <row r="22" spans="2:5">
      <c r="B22" s="102" t="s">
        <v>210</v>
      </c>
      <c r="C22" s="368">
        <v>1198.5</v>
      </c>
      <c r="D22" s="369">
        <v>0</v>
      </c>
      <c r="E22" s="129"/>
    </row>
    <row r="23" spans="2:5">
      <c r="B23" s="102" t="s">
        <v>211</v>
      </c>
      <c r="C23" s="368">
        <v>12128.67</v>
      </c>
      <c r="D23" s="369">
        <v>80857.8</v>
      </c>
      <c r="E23" s="129"/>
    </row>
    <row r="24" spans="2:5">
      <c r="B24" s="102" t="s">
        <v>212</v>
      </c>
      <c r="C24" s="368">
        <v>11514.716999999999</v>
      </c>
      <c r="D24" s="369">
        <v>74062.2</v>
      </c>
      <c r="E24" s="129"/>
    </row>
    <row r="25" spans="2:5">
      <c r="B25" s="102" t="s">
        <v>213</v>
      </c>
      <c r="C25" s="368">
        <v>70473.62000000001</v>
      </c>
      <c r="D25" s="369">
        <v>469330.8</v>
      </c>
      <c r="E25" s="129"/>
    </row>
    <row r="26" spans="2:5">
      <c r="B26" s="102" t="s">
        <v>214</v>
      </c>
      <c r="C26" s="368">
        <v>20966.939999999999</v>
      </c>
      <c r="D26" s="369">
        <v>139779.6</v>
      </c>
      <c r="E26" s="129"/>
    </row>
    <row r="27" spans="2:5">
      <c r="B27" s="102" t="s">
        <v>215</v>
      </c>
      <c r="C27" s="368">
        <v>16511.580000000002</v>
      </c>
      <c r="D27" s="369">
        <v>110077.2</v>
      </c>
      <c r="E27" s="129"/>
    </row>
    <row r="28" spans="2:5">
      <c r="B28" s="102" t="s">
        <v>216</v>
      </c>
      <c r="C28" s="368">
        <v>156873.78000000003</v>
      </c>
      <c r="D28" s="369">
        <v>1045825.2</v>
      </c>
      <c r="E28" s="129"/>
    </row>
    <row r="29" spans="2:5">
      <c r="B29" s="102" t="s">
        <v>217</v>
      </c>
      <c r="C29" s="370">
        <v>69720.423999999999</v>
      </c>
      <c r="D29" s="371">
        <v>391791</v>
      </c>
      <c r="E29" s="129"/>
    </row>
    <row r="30" spans="2:5" ht="15.75">
      <c r="B30" s="362" t="s">
        <v>18</v>
      </c>
      <c r="C30" s="372">
        <v>1957768.1510000001</v>
      </c>
      <c r="D30" s="372">
        <v>12495994.799999999</v>
      </c>
      <c r="E30" s="129"/>
    </row>
    <row r="31" spans="2:5">
      <c r="B31" s="71" t="s">
        <v>23</v>
      </c>
      <c r="E31" s="129"/>
    </row>
    <row r="32" spans="2:5">
      <c r="E32" s="129"/>
    </row>
  </sheetData>
  <printOptions horizontalCentered="1"/>
  <pageMargins left="0.2" right="0.2" top="0.5" bottom="0.5" header="0.2" footer="0.2"/>
  <pageSetup orientation="portrait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B3:K36"/>
  <sheetViews>
    <sheetView showGridLines="0" topLeftCell="A4" zoomScale="70" zoomScaleNormal="70" zoomScaleSheetLayoutView="70" workbookViewId="0">
      <selection activeCell="A4" sqref="A1:XFD1048576"/>
    </sheetView>
  </sheetViews>
  <sheetFormatPr defaultColWidth="9.140625" defaultRowHeight="15" outlineLevelCol="1"/>
  <cols>
    <col min="1" max="1" width="9.140625" style="71" customWidth="1"/>
    <col min="2" max="2" width="21.7109375" style="71" customWidth="1"/>
    <col min="3" max="4" width="12.85546875" style="71" customWidth="1"/>
    <col min="5" max="5" width="14.7109375" style="71" hidden="1" customWidth="1" outlineLevel="1"/>
    <col min="6" max="6" width="18.140625" style="71" hidden="1" customWidth="1" outlineLevel="1"/>
    <col min="7" max="7" width="14" style="71" hidden="1" customWidth="1" outlineLevel="1"/>
    <col min="8" max="8" width="12.85546875" style="71" customWidth="1" collapsed="1"/>
    <col min="9" max="9" width="12.85546875" style="71" customWidth="1"/>
    <col min="10" max="10" width="9.140625" style="71"/>
    <col min="11" max="11" width="18.140625" style="71" customWidth="1"/>
    <col min="12" max="12" width="9.5703125" style="71" bestFit="1" customWidth="1"/>
    <col min="13" max="13" width="9.140625" style="71"/>
    <col min="14" max="16" width="14" style="71" bestFit="1" customWidth="1"/>
    <col min="17" max="16384" width="9.140625" style="71"/>
  </cols>
  <sheetData>
    <row r="3" spans="2:11">
      <c r="B3" s="373" t="s">
        <v>243</v>
      </c>
      <c r="C3" s="373">
        <v>2015</v>
      </c>
    </row>
    <row r="6" spans="2:11">
      <c r="B6" s="72" t="s">
        <v>347</v>
      </c>
    </row>
    <row r="8" spans="2:11" ht="15.75">
      <c r="B8" s="374"/>
      <c r="C8" s="375" t="s">
        <v>171</v>
      </c>
      <c r="D8" s="375" t="s">
        <v>179</v>
      </c>
      <c r="E8" s="375" t="s">
        <v>244</v>
      </c>
      <c r="F8" s="375" t="s">
        <v>245</v>
      </c>
      <c r="G8" s="375" t="s">
        <v>246</v>
      </c>
      <c r="H8" s="375" t="s">
        <v>247</v>
      </c>
      <c r="I8" s="376" t="s">
        <v>18</v>
      </c>
      <c r="K8" s="71" t="s">
        <v>248</v>
      </c>
    </row>
    <row r="9" spans="2:11">
      <c r="B9" s="377" t="s">
        <v>193</v>
      </c>
      <c r="C9" s="378">
        <v>18104.83876893283</v>
      </c>
      <c r="D9" s="379">
        <v>0</v>
      </c>
      <c r="E9" s="379">
        <v>0</v>
      </c>
      <c r="F9" s="379">
        <v>0</v>
      </c>
      <c r="G9" s="379">
        <v>0</v>
      </c>
      <c r="H9" s="379">
        <v>0</v>
      </c>
      <c r="I9" s="380">
        <v>18104.83876893283</v>
      </c>
      <c r="K9" s="126">
        <v>18104.83876893283</v>
      </c>
    </row>
    <row r="10" spans="2:11">
      <c r="B10" s="377" t="s">
        <v>194</v>
      </c>
      <c r="C10" s="118">
        <v>10234.060586428541</v>
      </c>
      <c r="D10" s="129">
        <v>0</v>
      </c>
      <c r="E10" s="129">
        <v>0</v>
      </c>
      <c r="F10" s="129">
        <v>0</v>
      </c>
      <c r="G10" s="129">
        <v>0</v>
      </c>
      <c r="H10" s="129">
        <v>0</v>
      </c>
      <c r="I10" s="381">
        <v>10234.060586428541</v>
      </c>
      <c r="K10" s="126">
        <v>10234.060586428541</v>
      </c>
    </row>
    <row r="11" spans="2:11">
      <c r="B11" s="377" t="s">
        <v>195</v>
      </c>
      <c r="C11" s="118">
        <v>10449.724065284348</v>
      </c>
      <c r="D11" s="129">
        <v>0</v>
      </c>
      <c r="E11" s="129">
        <v>0</v>
      </c>
      <c r="F11" s="129">
        <v>0</v>
      </c>
      <c r="G11" s="129">
        <v>0</v>
      </c>
      <c r="H11" s="129">
        <v>0</v>
      </c>
      <c r="I11" s="381">
        <v>10449.724065284348</v>
      </c>
      <c r="K11" s="126">
        <v>10449.724065284348</v>
      </c>
    </row>
    <row r="12" spans="2:11">
      <c r="B12" s="377" t="s">
        <v>196</v>
      </c>
      <c r="C12" s="118">
        <v>106628.3345548767</v>
      </c>
      <c r="D12" s="129">
        <v>0</v>
      </c>
      <c r="E12" s="129">
        <v>0</v>
      </c>
      <c r="F12" s="129">
        <v>0</v>
      </c>
      <c r="G12" s="129">
        <v>0</v>
      </c>
      <c r="H12" s="129">
        <v>0</v>
      </c>
      <c r="I12" s="381">
        <v>106628.3345548767</v>
      </c>
      <c r="K12" s="126">
        <v>106628.3345548767</v>
      </c>
    </row>
    <row r="13" spans="2:11">
      <c r="B13" s="377" t="s">
        <v>197</v>
      </c>
      <c r="C13" s="118">
        <v>60982.191056726166</v>
      </c>
      <c r="D13" s="129">
        <v>0</v>
      </c>
      <c r="E13" s="129">
        <v>0</v>
      </c>
      <c r="F13" s="129">
        <v>0</v>
      </c>
      <c r="G13" s="129">
        <v>0</v>
      </c>
      <c r="H13" s="129">
        <v>0</v>
      </c>
      <c r="I13" s="381">
        <v>60982.191056726166</v>
      </c>
      <c r="K13" s="126">
        <v>60982.191056726166</v>
      </c>
    </row>
    <row r="14" spans="2:11">
      <c r="B14" s="377" t="s">
        <v>198</v>
      </c>
      <c r="C14" s="118">
        <v>2435.9341370345101</v>
      </c>
      <c r="D14" s="129">
        <v>0</v>
      </c>
      <c r="E14" s="129">
        <v>0</v>
      </c>
      <c r="F14" s="129">
        <v>0</v>
      </c>
      <c r="G14" s="129">
        <v>0</v>
      </c>
      <c r="H14" s="129">
        <v>0</v>
      </c>
      <c r="I14" s="381">
        <v>2435.9341370345101</v>
      </c>
      <c r="K14" s="126">
        <v>2435.9341370345101</v>
      </c>
    </row>
    <row r="15" spans="2:11">
      <c r="B15" s="377" t="s">
        <v>199</v>
      </c>
      <c r="C15" s="118">
        <v>131228.76598508866</v>
      </c>
      <c r="D15" s="129">
        <v>0</v>
      </c>
      <c r="E15" s="129">
        <v>0</v>
      </c>
      <c r="F15" s="129">
        <v>0</v>
      </c>
      <c r="G15" s="129">
        <v>0</v>
      </c>
      <c r="H15" s="129">
        <v>0</v>
      </c>
      <c r="I15" s="381">
        <v>131228.76598508866</v>
      </c>
      <c r="K15" s="126">
        <v>131228.76598508866</v>
      </c>
    </row>
    <row r="16" spans="2:11">
      <c r="B16" s="377" t="s">
        <v>200</v>
      </c>
      <c r="C16" s="118">
        <v>7342.2012327094999</v>
      </c>
      <c r="D16" s="129">
        <v>0</v>
      </c>
      <c r="E16" s="129">
        <v>0</v>
      </c>
      <c r="F16" s="129">
        <v>0</v>
      </c>
      <c r="G16" s="129">
        <v>0</v>
      </c>
      <c r="H16" s="129">
        <v>0</v>
      </c>
      <c r="I16" s="381">
        <v>7342.2012327094999</v>
      </c>
      <c r="K16" s="126">
        <v>7342.2012327094999</v>
      </c>
    </row>
    <row r="17" spans="2:11">
      <c r="B17" s="377" t="s">
        <v>201</v>
      </c>
      <c r="C17" s="118">
        <v>6741.927299485782</v>
      </c>
      <c r="D17" s="129">
        <v>0</v>
      </c>
      <c r="E17" s="129">
        <v>0</v>
      </c>
      <c r="F17" s="129">
        <v>0</v>
      </c>
      <c r="G17" s="129">
        <v>0</v>
      </c>
      <c r="H17" s="129">
        <v>0</v>
      </c>
      <c r="I17" s="381">
        <v>6741.927299485782</v>
      </c>
      <c r="K17" s="126">
        <v>6741.927299485782</v>
      </c>
    </row>
    <row r="18" spans="2:11">
      <c r="B18" s="377" t="s">
        <v>202</v>
      </c>
      <c r="C18" s="118">
        <v>14964.198959658919</v>
      </c>
      <c r="D18" s="129">
        <v>0</v>
      </c>
      <c r="E18" s="129">
        <v>0</v>
      </c>
      <c r="F18" s="129">
        <v>0</v>
      </c>
      <c r="G18" s="129">
        <v>0</v>
      </c>
      <c r="H18" s="129">
        <v>0</v>
      </c>
      <c r="I18" s="381">
        <v>14964.198959658919</v>
      </c>
      <c r="K18" s="126">
        <v>14964.198959658919</v>
      </c>
    </row>
    <row r="19" spans="2:11">
      <c r="B19" s="377" t="s">
        <v>203</v>
      </c>
      <c r="C19" s="118">
        <v>81552.658217579941</v>
      </c>
      <c r="D19" s="129">
        <v>0</v>
      </c>
      <c r="E19" s="129">
        <v>0</v>
      </c>
      <c r="F19" s="129">
        <v>0</v>
      </c>
      <c r="G19" s="129">
        <v>0</v>
      </c>
      <c r="H19" s="129">
        <v>0</v>
      </c>
      <c r="I19" s="381">
        <v>81552.658217579941</v>
      </c>
      <c r="K19" s="126">
        <v>81552.658217579941</v>
      </c>
    </row>
    <row r="20" spans="2:11">
      <c r="B20" s="377" t="s">
        <v>204</v>
      </c>
      <c r="C20" s="118">
        <v>21083.559362100063</v>
      </c>
      <c r="D20" s="129">
        <v>0</v>
      </c>
      <c r="E20" s="129">
        <v>0</v>
      </c>
      <c r="F20" s="129">
        <v>0</v>
      </c>
      <c r="G20" s="129">
        <v>0</v>
      </c>
      <c r="H20" s="129">
        <v>0</v>
      </c>
      <c r="I20" s="381">
        <v>21083.559362100063</v>
      </c>
      <c r="K20" s="126">
        <v>21083.559362100063</v>
      </c>
    </row>
    <row r="21" spans="2:11">
      <c r="B21" s="377" t="s">
        <v>205</v>
      </c>
      <c r="C21" s="118">
        <v>28443.067554665515</v>
      </c>
      <c r="D21" s="129">
        <v>0</v>
      </c>
      <c r="E21" s="129">
        <v>0</v>
      </c>
      <c r="F21" s="129">
        <v>0</v>
      </c>
      <c r="G21" s="129">
        <v>0</v>
      </c>
      <c r="H21" s="129">
        <v>0</v>
      </c>
      <c r="I21" s="381">
        <v>28443.067554665515</v>
      </c>
      <c r="K21" s="126">
        <v>28443.067554665515</v>
      </c>
    </row>
    <row r="22" spans="2:11">
      <c r="B22" s="377" t="s">
        <v>232</v>
      </c>
      <c r="C22" s="118">
        <v>253560.40716915473</v>
      </c>
      <c r="D22" s="129">
        <v>0</v>
      </c>
      <c r="E22" s="129">
        <v>0</v>
      </c>
      <c r="F22" s="129">
        <v>0</v>
      </c>
      <c r="G22" s="129">
        <v>0</v>
      </c>
      <c r="H22" s="129">
        <v>0</v>
      </c>
      <c r="I22" s="381">
        <v>253560.40716915473</v>
      </c>
      <c r="K22" s="126">
        <v>253560.40716915473</v>
      </c>
    </row>
    <row r="23" spans="2:11">
      <c r="B23" s="377" t="s">
        <v>207</v>
      </c>
      <c r="C23" s="118">
        <v>190100.07135845514</v>
      </c>
      <c r="D23" s="129">
        <v>0</v>
      </c>
      <c r="E23" s="129">
        <v>0</v>
      </c>
      <c r="F23" s="129">
        <v>0</v>
      </c>
      <c r="G23" s="129">
        <v>0</v>
      </c>
      <c r="H23" s="129">
        <v>0</v>
      </c>
      <c r="I23" s="381">
        <v>190100.07135845514</v>
      </c>
      <c r="K23" s="126">
        <v>190100.07135845514</v>
      </c>
    </row>
    <row r="24" spans="2:11">
      <c r="B24" s="377" t="s">
        <v>208</v>
      </c>
      <c r="C24" s="118">
        <v>20808.253894175235</v>
      </c>
      <c r="D24" s="129">
        <v>0</v>
      </c>
      <c r="E24" s="129">
        <v>0</v>
      </c>
      <c r="F24" s="129">
        <v>0</v>
      </c>
      <c r="G24" s="129">
        <v>0</v>
      </c>
      <c r="H24" s="129">
        <v>0</v>
      </c>
      <c r="I24" s="381">
        <v>20808.253894175235</v>
      </c>
      <c r="K24" s="126">
        <v>20808.253894175235</v>
      </c>
    </row>
    <row r="25" spans="2:11">
      <c r="B25" s="377" t="s">
        <v>242</v>
      </c>
      <c r="C25" s="118">
        <v>301619.81180361065</v>
      </c>
      <c r="D25" s="129">
        <v>0</v>
      </c>
      <c r="E25" s="129">
        <v>0</v>
      </c>
      <c r="F25" s="129">
        <v>0</v>
      </c>
      <c r="G25" s="129">
        <v>0</v>
      </c>
      <c r="H25" s="129">
        <v>181153.09</v>
      </c>
      <c r="I25" s="381">
        <v>482772.90180361061</v>
      </c>
      <c r="K25" s="126">
        <v>301619.81180361065</v>
      </c>
    </row>
    <row r="26" spans="2:11">
      <c r="B26" s="377" t="s">
        <v>209</v>
      </c>
      <c r="C26" s="118">
        <v>37.584087474190007</v>
      </c>
      <c r="D26" s="129">
        <v>0</v>
      </c>
      <c r="E26" s="129">
        <v>0</v>
      </c>
      <c r="F26" s="129">
        <v>0</v>
      </c>
      <c r="G26" s="129">
        <v>0</v>
      </c>
      <c r="H26" s="129">
        <v>0</v>
      </c>
      <c r="I26" s="381">
        <v>37.584087474190007</v>
      </c>
      <c r="K26" s="126">
        <v>37.584087474190007</v>
      </c>
    </row>
    <row r="27" spans="2:11">
      <c r="B27" s="377" t="s">
        <v>210</v>
      </c>
      <c r="C27" s="118">
        <v>1002.97546971902</v>
      </c>
      <c r="D27" s="129">
        <v>0</v>
      </c>
      <c r="E27" s="129">
        <v>0</v>
      </c>
      <c r="F27" s="129">
        <v>0</v>
      </c>
      <c r="G27" s="129">
        <v>0</v>
      </c>
      <c r="H27" s="129">
        <v>0</v>
      </c>
      <c r="I27" s="381">
        <v>1002.97546971902</v>
      </c>
      <c r="K27" s="126">
        <v>1002.97546971902</v>
      </c>
    </row>
    <row r="28" spans="2:11">
      <c r="B28" s="377" t="s">
        <v>211</v>
      </c>
      <c r="C28" s="118">
        <v>8940.8944937418019</v>
      </c>
      <c r="D28" s="129">
        <v>0</v>
      </c>
      <c r="E28" s="129">
        <v>0</v>
      </c>
      <c r="F28" s="129">
        <v>0</v>
      </c>
      <c r="G28" s="129">
        <v>0</v>
      </c>
      <c r="H28" s="129">
        <v>0</v>
      </c>
      <c r="I28" s="381">
        <v>8940.8944937418019</v>
      </c>
      <c r="K28" s="126">
        <v>8940.8944937418019</v>
      </c>
    </row>
    <row r="29" spans="2:11">
      <c r="B29" s="377" t="s">
        <v>212</v>
      </c>
      <c r="C29" s="118">
        <v>3684.1762616974702</v>
      </c>
      <c r="D29" s="129">
        <v>0</v>
      </c>
      <c r="E29" s="129">
        <v>0</v>
      </c>
      <c r="F29" s="129">
        <v>0</v>
      </c>
      <c r="G29" s="129">
        <v>0</v>
      </c>
      <c r="H29" s="129">
        <v>0</v>
      </c>
      <c r="I29" s="381">
        <v>3684.1762616974702</v>
      </c>
      <c r="K29" s="126">
        <v>3684.1762616974702</v>
      </c>
    </row>
    <row r="30" spans="2:11">
      <c r="B30" s="377" t="s">
        <v>213</v>
      </c>
      <c r="C30" s="118">
        <v>60027.491341198416</v>
      </c>
      <c r="D30" s="129">
        <v>0</v>
      </c>
      <c r="E30" s="129">
        <v>0</v>
      </c>
      <c r="F30" s="129">
        <v>0</v>
      </c>
      <c r="G30" s="129">
        <v>0</v>
      </c>
      <c r="H30" s="129">
        <v>0</v>
      </c>
      <c r="I30" s="381">
        <v>60027.491341198416</v>
      </c>
      <c r="K30" s="126">
        <v>60027.491341198416</v>
      </c>
    </row>
    <row r="31" spans="2:11">
      <c r="B31" s="377" t="s">
        <v>214</v>
      </c>
      <c r="C31" s="118">
        <v>13629.019536155829</v>
      </c>
      <c r="D31" s="129">
        <v>0</v>
      </c>
      <c r="E31" s="129">
        <v>0</v>
      </c>
      <c r="F31" s="129">
        <v>0</v>
      </c>
      <c r="G31" s="129">
        <v>0</v>
      </c>
      <c r="H31" s="129">
        <v>0</v>
      </c>
      <c r="I31" s="381">
        <v>13629.019536155829</v>
      </c>
      <c r="K31" s="126">
        <v>13629.019536155829</v>
      </c>
    </row>
    <row r="32" spans="2:11">
      <c r="B32" s="377" t="s">
        <v>215</v>
      </c>
      <c r="C32" s="118">
        <v>25762.079972446732</v>
      </c>
      <c r="D32" s="129">
        <v>0</v>
      </c>
      <c r="E32" s="129">
        <v>0</v>
      </c>
      <c r="F32" s="129">
        <v>0</v>
      </c>
      <c r="G32" s="129">
        <v>0</v>
      </c>
      <c r="H32" s="129">
        <v>0</v>
      </c>
      <c r="I32" s="381">
        <v>25762.079972446732</v>
      </c>
      <c r="K32" s="126">
        <v>25762.079972446732</v>
      </c>
    </row>
    <row r="33" spans="2:11">
      <c r="B33" s="377" t="s">
        <v>216</v>
      </c>
      <c r="C33" s="118">
        <v>116036.49589298369</v>
      </c>
      <c r="D33" s="129">
        <v>0</v>
      </c>
      <c r="E33" s="129">
        <v>0</v>
      </c>
      <c r="F33" s="129">
        <v>0</v>
      </c>
      <c r="G33" s="129">
        <v>0</v>
      </c>
      <c r="H33" s="129">
        <v>0</v>
      </c>
      <c r="I33" s="381">
        <v>116036.49589298369</v>
      </c>
      <c r="K33" s="126">
        <v>116036.49589298369</v>
      </c>
    </row>
    <row r="34" spans="2:11">
      <c r="B34" s="377" t="s">
        <v>217</v>
      </c>
      <c r="C34" s="382">
        <v>73446.186938615836</v>
      </c>
      <c r="D34" s="130">
        <v>0</v>
      </c>
      <c r="E34" s="130">
        <v>0</v>
      </c>
      <c r="F34" s="130">
        <v>0</v>
      </c>
      <c r="G34" s="130">
        <v>0</v>
      </c>
      <c r="H34" s="130">
        <v>0</v>
      </c>
      <c r="I34" s="381">
        <v>73446.186938615836</v>
      </c>
      <c r="K34" s="126">
        <v>73446.186938615836</v>
      </c>
    </row>
    <row r="35" spans="2:11" ht="15.75">
      <c r="B35" s="383" t="s">
        <v>18</v>
      </c>
      <c r="C35" s="384">
        <v>1568846.91</v>
      </c>
      <c r="D35" s="384">
        <v>0</v>
      </c>
      <c r="E35" s="384">
        <v>0</v>
      </c>
      <c r="F35" s="384">
        <v>0</v>
      </c>
      <c r="G35" s="384">
        <v>0</v>
      </c>
      <c r="H35" s="384">
        <v>181153.09</v>
      </c>
      <c r="I35" s="385">
        <v>1750000</v>
      </c>
      <c r="K35" s="384">
        <v>1568846.91</v>
      </c>
    </row>
    <row r="36" spans="2:11">
      <c r="B36" s="71" t="s">
        <v>23</v>
      </c>
    </row>
  </sheetData>
  <pageMargins left="0.2" right="0.2" top="0.5" bottom="0.5" header="0.2" footer="0.2"/>
  <pageSetup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B9:F46"/>
  <sheetViews>
    <sheetView showGridLines="0" topLeftCell="A5" zoomScale="70" zoomScaleNormal="70" zoomScaleSheetLayoutView="55" workbookViewId="0">
      <selection activeCell="A5" sqref="A1:XFD1048576"/>
    </sheetView>
  </sheetViews>
  <sheetFormatPr defaultColWidth="9.140625" defaultRowHeight="15" outlineLevelRow="1"/>
  <cols>
    <col min="1" max="1" width="9.140625" style="71" customWidth="1"/>
    <col min="2" max="2" width="32.7109375" style="71" bestFit="1" customWidth="1"/>
    <col min="3" max="3" width="26" style="71" customWidth="1"/>
    <col min="4" max="5" width="19.140625" style="71" customWidth="1"/>
    <col min="6" max="6" width="19.7109375" style="71" customWidth="1"/>
    <col min="7" max="7" width="9.140625" style="71" customWidth="1"/>
    <col min="8" max="8" width="10.28515625" style="71" bestFit="1" customWidth="1"/>
    <col min="9" max="16384" width="9.140625" style="71"/>
  </cols>
  <sheetData>
    <row r="9" spans="2:6" ht="15.75">
      <c r="B9" s="145" t="s">
        <v>249</v>
      </c>
    </row>
    <row r="10" spans="2:6">
      <c r="B10" s="72" t="s">
        <v>250</v>
      </c>
    </row>
    <row r="12" spans="2:6" ht="30">
      <c r="B12" s="374"/>
      <c r="C12" s="386" t="s">
        <v>251</v>
      </c>
      <c r="D12" s="387" t="s">
        <v>252</v>
      </c>
      <c r="E12" s="388" t="s">
        <v>253</v>
      </c>
      <c r="F12" s="387" t="s">
        <v>254</v>
      </c>
    </row>
    <row r="13" spans="2:6">
      <c r="B13" s="377" t="s">
        <v>95</v>
      </c>
      <c r="C13" s="389">
        <v>251.01550560000001</v>
      </c>
      <c r="D13" s="389">
        <v>254.2449500439688</v>
      </c>
      <c r="E13" s="390">
        <v>-3.2294444439687879</v>
      </c>
      <c r="F13" s="391">
        <v>-1.2702098678499973E-2</v>
      </c>
    </row>
    <row r="14" spans="2:6">
      <c r="B14" s="377" t="s">
        <v>143</v>
      </c>
      <c r="C14" s="389">
        <v>448.00000000000006</v>
      </c>
      <c r="D14" s="389">
        <v>452.62152978094565</v>
      </c>
      <c r="E14" s="390">
        <v>-4.6215297809455933</v>
      </c>
      <c r="F14" s="391">
        <v>-1.021058318454773E-2</v>
      </c>
    </row>
    <row r="15" spans="2:6" hidden="1" outlineLevel="1">
      <c r="B15" s="377">
        <v>0</v>
      </c>
      <c r="C15" s="389">
        <v>304.50000000000006</v>
      </c>
      <c r="D15" s="389">
        <v>307.92713903440841</v>
      </c>
      <c r="E15" s="390">
        <v>-3.4271390344083557</v>
      </c>
      <c r="F15" s="391">
        <v>-1.1129707648228434E-2</v>
      </c>
    </row>
    <row r="16" spans="2:6" hidden="1" outlineLevel="1">
      <c r="B16" s="377">
        <v>0</v>
      </c>
      <c r="C16" s="389">
        <v>143.5</v>
      </c>
      <c r="D16" s="389">
        <v>144.69439074653724</v>
      </c>
      <c r="E16" s="390">
        <v>-1.1943907465372376</v>
      </c>
      <c r="F16" s="391">
        <v>-8.2545753181922938E-3</v>
      </c>
    </row>
    <row r="17" spans="2:6" collapsed="1">
      <c r="B17" s="377" t="s">
        <v>144</v>
      </c>
      <c r="C17" s="389">
        <v>71.75</v>
      </c>
      <c r="D17" s="389">
        <v>81.571457155660269</v>
      </c>
      <c r="E17" s="390">
        <v>-9.8214571556602692</v>
      </c>
      <c r="F17" s="391">
        <v>-0.12040311032961307</v>
      </c>
    </row>
    <row r="18" spans="2:6">
      <c r="B18" s="377" t="s">
        <v>146</v>
      </c>
      <c r="C18" s="389">
        <v>218.75000000000003</v>
      </c>
      <c r="D18" s="389">
        <v>220.47670837360445</v>
      </c>
      <c r="E18" s="390">
        <v>-1.7267083736044242</v>
      </c>
      <c r="F18" s="391">
        <v>-7.8317042482259156E-3</v>
      </c>
    </row>
    <row r="19" spans="2:6">
      <c r="B19" s="377" t="s">
        <v>149</v>
      </c>
      <c r="C19" s="389">
        <v>312.1862545523752</v>
      </c>
      <c r="D19" s="389">
        <v>315.18900382948573</v>
      </c>
      <c r="E19" s="390">
        <v>-3.0027492771105244</v>
      </c>
      <c r="F19" s="391">
        <v>-9.5268211791264875E-3</v>
      </c>
    </row>
    <row r="20" spans="2:6" hidden="1" outlineLevel="1">
      <c r="B20" s="377">
        <v>0</v>
      </c>
      <c r="C20" s="389">
        <v>192.04460557012001</v>
      </c>
      <c r="D20" s="389">
        <v>194.10993478261352</v>
      </c>
      <c r="E20" s="390">
        <v>-2.0653292124935092</v>
      </c>
      <c r="F20" s="391">
        <v>-1.0639997457144586E-2</v>
      </c>
    </row>
    <row r="21" spans="2:6" hidden="1" outlineLevel="1">
      <c r="B21" s="377">
        <v>0</v>
      </c>
      <c r="C21" s="389">
        <v>120.14164898225518</v>
      </c>
      <c r="D21" s="389">
        <v>121.07906904687219</v>
      </c>
      <c r="E21" s="390">
        <v>-0.93742006461701521</v>
      </c>
      <c r="F21" s="391">
        <v>-7.7422140093769687E-3</v>
      </c>
    </row>
    <row r="22" spans="2:6" collapsed="1">
      <c r="B22" s="377" t="s">
        <v>348</v>
      </c>
      <c r="C22" s="389">
        <v>158</v>
      </c>
      <c r="D22" s="389">
        <v>159.32047283023525</v>
      </c>
      <c r="E22" s="390">
        <v>-1.3204728302352464</v>
      </c>
      <c r="F22" s="391">
        <v>-8.2881553561687145E-3</v>
      </c>
    </row>
    <row r="23" spans="2:6">
      <c r="B23" s="322" t="s">
        <v>147</v>
      </c>
      <c r="C23" s="392">
        <v>42.125899999999994</v>
      </c>
      <c r="D23" s="392">
        <v>42.399392873990578</v>
      </c>
      <c r="E23" s="393">
        <v>-0.27349287399058397</v>
      </c>
      <c r="F23" s="394">
        <v>-6.4503959951359357E-3</v>
      </c>
    </row>
    <row r="24" spans="2:6" ht="15.75">
      <c r="B24" s="395" t="s">
        <v>18</v>
      </c>
      <c r="C24" s="396">
        <v>1501.8276601523753</v>
      </c>
      <c r="D24" s="396">
        <v>1525.8235148878907</v>
      </c>
      <c r="E24" s="396">
        <v>-23.995854735515429</v>
      </c>
      <c r="F24" s="397">
        <v>-1.572649425138694E-2</v>
      </c>
    </row>
    <row r="25" spans="2:6">
      <c r="B25" s="71" t="s">
        <v>23</v>
      </c>
      <c r="C25" s="398"/>
      <c r="D25" s="398"/>
      <c r="E25" s="398"/>
      <c r="F25" s="399"/>
    </row>
    <row r="26" spans="2:6">
      <c r="C26" s="398"/>
      <c r="D26" s="398"/>
      <c r="E26" s="398"/>
      <c r="F26" s="399"/>
    </row>
    <row r="27" spans="2:6">
      <c r="C27" s="398"/>
      <c r="D27" s="398"/>
      <c r="E27" s="398"/>
      <c r="F27" s="399"/>
    </row>
    <row r="28" spans="2:6">
      <c r="C28" s="398"/>
      <c r="D28" s="398"/>
      <c r="E28" s="398"/>
      <c r="F28" s="399"/>
    </row>
    <row r="29" spans="2:6">
      <c r="C29" s="398"/>
      <c r="D29" s="398"/>
      <c r="E29" s="398"/>
      <c r="F29" s="399"/>
    </row>
    <row r="30" spans="2:6" ht="15.75">
      <c r="B30" s="145" t="s">
        <v>255</v>
      </c>
      <c r="C30" s="398"/>
      <c r="D30" s="398"/>
      <c r="E30" s="398"/>
      <c r="F30" s="399"/>
    </row>
    <row r="31" spans="2:6">
      <c r="B31" s="72" t="s">
        <v>256</v>
      </c>
      <c r="C31" s="398"/>
      <c r="D31" s="398"/>
      <c r="E31" s="398"/>
      <c r="F31" s="399"/>
    </row>
    <row r="32" spans="2:6">
      <c r="C32" s="398"/>
      <c r="D32" s="398"/>
      <c r="E32" s="398"/>
      <c r="F32" s="399"/>
    </row>
    <row r="33" spans="2:6" ht="30">
      <c r="B33" s="374"/>
      <c r="C33" s="400" t="s">
        <v>257</v>
      </c>
      <c r="D33" s="401" t="s">
        <v>252</v>
      </c>
      <c r="E33" s="402" t="s">
        <v>253</v>
      </c>
      <c r="F33" s="403" t="s">
        <v>254</v>
      </c>
    </row>
    <row r="34" spans="2:6">
      <c r="B34" s="377" t="s">
        <v>95</v>
      </c>
      <c r="C34" s="389">
        <v>240.5391087339006</v>
      </c>
      <c r="D34" s="389">
        <v>254.2449500439688</v>
      </c>
      <c r="E34" s="390">
        <v>-13.705841310068195</v>
      </c>
      <c r="F34" s="391">
        <v>-5.3908017868979988E-2</v>
      </c>
    </row>
    <row r="35" spans="2:6">
      <c r="B35" s="377" t="s">
        <v>143</v>
      </c>
      <c r="C35" s="389">
        <v>435.36582378072558</v>
      </c>
      <c r="D35" s="389">
        <v>452.62152978094565</v>
      </c>
      <c r="E35" s="390">
        <v>-17.255706000220073</v>
      </c>
      <c r="F35" s="391">
        <v>-3.8123917809590901E-2</v>
      </c>
    </row>
    <row r="36" spans="2:6" hidden="1" outlineLevel="1">
      <c r="B36" s="377">
        <v>0</v>
      </c>
      <c r="C36" s="389">
        <v>309.35929854587476</v>
      </c>
      <c r="D36" s="389">
        <v>307.92713903440841</v>
      </c>
      <c r="E36" s="390">
        <v>1.4321595114663523</v>
      </c>
      <c r="F36" s="391">
        <v>4.6509687842302199E-3</v>
      </c>
    </row>
    <row r="37" spans="2:6" hidden="1" outlineLevel="1">
      <c r="B37" s="377">
        <v>0</v>
      </c>
      <c r="C37" s="389">
        <v>126.00652523485084</v>
      </c>
      <c r="D37" s="389">
        <v>144.69439074653724</v>
      </c>
      <c r="E37" s="390">
        <v>-18.687865511686397</v>
      </c>
      <c r="F37" s="391">
        <v>-0.12915404263612498</v>
      </c>
    </row>
    <row r="38" spans="2:6" collapsed="1">
      <c r="B38" s="377" t="s">
        <v>144</v>
      </c>
      <c r="C38" s="389">
        <v>71.750000000000014</v>
      </c>
      <c r="D38" s="389">
        <v>81.571457155660269</v>
      </c>
      <c r="E38" s="390">
        <v>-9.821457155660255</v>
      </c>
      <c r="F38" s="391">
        <v>-0.1204031103296129</v>
      </c>
    </row>
    <row r="39" spans="2:6">
      <c r="B39" s="377" t="s">
        <v>146</v>
      </c>
      <c r="C39" s="389">
        <v>253.73694953029838</v>
      </c>
      <c r="D39" s="389">
        <v>220.47670837360445</v>
      </c>
      <c r="E39" s="390">
        <v>33.260241156693922</v>
      </c>
      <c r="F39" s="391">
        <v>0.15085603101590866</v>
      </c>
    </row>
    <row r="40" spans="2:6">
      <c r="B40" s="377" t="s">
        <v>149</v>
      </c>
      <c r="C40" s="389">
        <v>289.23964931798099</v>
      </c>
      <c r="D40" s="389">
        <v>315.18900382948573</v>
      </c>
      <c r="E40" s="390">
        <v>-25.949354511504737</v>
      </c>
      <c r="F40" s="391">
        <v>-8.2329504507533804E-2</v>
      </c>
    </row>
    <row r="41" spans="2:6" hidden="1" outlineLevel="1">
      <c r="B41" s="377">
        <v>0</v>
      </c>
      <c r="C41" s="389">
        <v>289.23964931798099</v>
      </c>
      <c r="D41" s="389">
        <v>194.10993478261352</v>
      </c>
      <c r="E41" s="390">
        <v>95.129714535367469</v>
      </c>
      <c r="F41" s="391">
        <v>0.49008163668647148</v>
      </c>
    </row>
    <row r="42" spans="2:6" hidden="1" outlineLevel="1">
      <c r="B42" s="377">
        <v>0</v>
      </c>
      <c r="C42" s="389">
        <v>0</v>
      </c>
      <c r="D42" s="389">
        <v>121.07906904687219</v>
      </c>
      <c r="E42" s="390">
        <v>-121.07906904687219</v>
      </c>
      <c r="F42" s="391">
        <v>-1</v>
      </c>
    </row>
    <row r="43" spans="2:6" collapsed="1">
      <c r="B43" s="377" t="s">
        <v>348</v>
      </c>
      <c r="C43" s="389">
        <v>162</v>
      </c>
      <c r="D43" s="389">
        <v>159.32047283023525</v>
      </c>
      <c r="E43" s="390">
        <v>2.6795271697647536</v>
      </c>
      <c r="F43" s="391">
        <v>1.6818473622156129E-2</v>
      </c>
    </row>
    <row r="44" spans="2:6">
      <c r="B44" s="322" t="s">
        <v>147</v>
      </c>
      <c r="C44" s="392">
        <v>36.69516999999999</v>
      </c>
      <c r="D44" s="392">
        <v>42.399392873990578</v>
      </c>
      <c r="E44" s="393">
        <v>-5.704222873990588</v>
      </c>
      <c r="F44" s="394">
        <v>-0.13453548476374005</v>
      </c>
    </row>
    <row r="45" spans="2:6" ht="15.75">
      <c r="B45" s="395" t="s">
        <v>18</v>
      </c>
      <c r="C45" s="396">
        <v>1489.3267013629056</v>
      </c>
      <c r="D45" s="396">
        <v>1525.8235148878907</v>
      </c>
      <c r="E45" s="396">
        <v>-36.496813524985129</v>
      </c>
      <c r="F45" s="397">
        <v>-2.3919420017371219E-2</v>
      </c>
    </row>
    <row r="46" spans="2:6">
      <c r="B46" s="71" t="s">
        <v>23</v>
      </c>
    </row>
  </sheetData>
  <pageMargins left="0.75" right="0.75" top="1" bottom="1" header="0.5" footer="0.5"/>
  <pageSetup scale="78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C2:AD77"/>
  <sheetViews>
    <sheetView showGridLines="0" topLeftCell="C25" zoomScale="80" zoomScaleNormal="80" zoomScaleSheetLayoutView="85" workbookViewId="0">
      <selection activeCell="Z49" sqref="Z49"/>
    </sheetView>
  </sheetViews>
  <sheetFormatPr defaultRowHeight="12.75"/>
  <cols>
    <col min="1" max="2" width="3.140625" style="58" customWidth="1"/>
    <col min="3" max="3" width="43.28515625" style="58" customWidth="1"/>
    <col min="4" max="4" width="5.7109375" style="58" hidden="1" customWidth="1"/>
    <col min="5" max="5" width="11" style="58" customWidth="1"/>
    <col min="6" max="6" width="10.85546875" style="58" customWidth="1"/>
    <col min="7" max="7" width="10.7109375" style="58" customWidth="1"/>
    <col min="8" max="8" width="5.42578125" style="58" customWidth="1"/>
    <col min="9" max="9" width="6" style="58" customWidth="1"/>
    <col min="10" max="10" width="10.28515625" style="58" customWidth="1"/>
    <col min="11" max="11" width="3.5703125" style="58" customWidth="1"/>
    <col min="12" max="13" width="2.28515625" style="58" customWidth="1"/>
    <col min="14" max="14" width="4" style="58" customWidth="1"/>
    <col min="15" max="15" width="19.42578125" style="58" customWidth="1"/>
    <col min="16" max="19" width="2.7109375" style="58" customWidth="1"/>
    <col min="20" max="20" width="2.5703125" style="58" customWidth="1"/>
    <col min="21" max="21" width="8.7109375" style="58" customWidth="1"/>
    <col min="22" max="22" width="9.42578125" style="58" bestFit="1" customWidth="1"/>
    <col min="23" max="23" width="9.85546875" style="58" customWidth="1"/>
    <col min="24" max="24" width="13.85546875" style="58" bestFit="1" customWidth="1"/>
    <col min="25" max="25" width="25.7109375" style="58" customWidth="1"/>
    <col min="26" max="27" width="16" style="58" bestFit="1" customWidth="1"/>
    <col min="28" max="16384" width="9.140625" style="58"/>
  </cols>
  <sheetData>
    <row r="2" spans="3:30">
      <c r="D2" s="58">
        <v>2014</v>
      </c>
      <c r="E2" s="58">
        <f>[2]Control!D3</f>
        <v>2014</v>
      </c>
      <c r="F2" s="58">
        <f>[2]Control!E3</f>
        <v>2015</v>
      </c>
      <c r="G2" s="58">
        <f>[2]Control!F3</f>
        <v>2016</v>
      </c>
    </row>
    <row r="3" spans="3:30">
      <c r="C3" s="70" t="str">
        <f>[2]Control!E4&amp;" Revenue Requirement"</f>
        <v>2014/15 Revenue Requirement</v>
      </c>
      <c r="D3" s="203"/>
      <c r="E3" s="203"/>
      <c r="F3" s="203"/>
      <c r="G3" s="203"/>
      <c r="H3" s="203"/>
      <c r="I3" s="203"/>
      <c r="J3" s="203"/>
    </row>
    <row r="4" spans="3:30" ht="18">
      <c r="C4" s="404"/>
      <c r="D4" s="405"/>
      <c r="E4" s="476" t="s">
        <v>258</v>
      </c>
      <c r="F4" s="476"/>
      <c r="G4" s="477"/>
      <c r="H4" s="405"/>
      <c r="I4" s="478" t="str">
        <f>[2]Control!E4&amp;" Change from:"</f>
        <v>2014/15 Change from:</v>
      </c>
      <c r="J4" s="477"/>
      <c r="O4" s="406" t="s">
        <v>259</v>
      </c>
      <c r="Z4" s="407" t="s">
        <v>260</v>
      </c>
      <c r="AA4" s="407" t="s">
        <v>260</v>
      </c>
    </row>
    <row r="5" spans="3:30" s="413" customFormat="1" ht="51">
      <c r="C5" s="408"/>
      <c r="D5" s="409" t="str">
        <f>[2]Control!C4&amp;" Actuals"</f>
        <v>2012/13 Actuals</v>
      </c>
      <c r="E5" s="409" t="str">
        <f>[2]Control!D4&amp;" Projected"</f>
        <v>2013/14 Projected</v>
      </c>
      <c r="F5" s="410" t="str">
        <f>[2]Control!E4&amp;" Test Year"</f>
        <v>2014/15 Test Year</v>
      </c>
      <c r="G5" s="411" t="str">
        <f>[2]Control!F4&amp;" Test Year"</f>
        <v>2015/16 Test Year</v>
      </c>
      <c r="H5" s="412"/>
      <c r="I5" s="409" t="str">
        <f>[2]Control!C4</f>
        <v>2012/13</v>
      </c>
      <c r="J5" s="411" t="str">
        <f>[2]Control!D4</f>
        <v>2013/14</v>
      </c>
      <c r="O5" s="58"/>
      <c r="P5" s="58">
        <f>[1]Reserves_ModA!O4</f>
        <v>2009</v>
      </c>
      <c r="Q5" s="58">
        <f>[1]Reserves_ModA!P4</f>
        <v>2010</v>
      </c>
      <c r="R5" s="58">
        <f>[1]Reserves_ModA!Q4</f>
        <v>2011</v>
      </c>
      <c r="S5" s="58">
        <f>[1]Reserves_ModA!R4</f>
        <v>2012</v>
      </c>
      <c r="T5" s="58">
        <f>[1]Reserves_ModA!S4</f>
        <v>2013</v>
      </c>
      <c r="U5" s="414">
        <f>[1]Reserves_ModA!T4</f>
        <v>2014</v>
      </c>
      <c r="V5" s="414">
        <f>[1]Reserves_ModA!U4</f>
        <v>2015</v>
      </c>
      <c r="W5" s="414">
        <f>[1]Reserves_ModA!V4</f>
        <v>2016</v>
      </c>
      <c r="X5" s="58">
        <f>[1]Reserves_ModA!W4</f>
        <v>2017</v>
      </c>
      <c r="Y5" s="58"/>
      <c r="Z5" s="58">
        <v>2009</v>
      </c>
      <c r="AA5" s="58">
        <v>2010</v>
      </c>
    </row>
    <row r="6" spans="3:30">
      <c r="C6" s="404" t="s">
        <v>261</v>
      </c>
      <c r="D6" s="415">
        <f t="shared" ref="D6:D15" ca="1" si="0">OFFSET($P6,0,D$2-2008)</f>
        <v>396.19736442664237</v>
      </c>
      <c r="E6" s="416">
        <f t="shared" ref="E6:G15" si="1">U6</f>
        <v>464.05392326000003</v>
      </c>
      <c r="F6" s="417">
        <f t="shared" si="1"/>
        <v>396.19736442664237</v>
      </c>
      <c r="G6" s="417">
        <f>W6</f>
        <v>399.55268945634418</v>
      </c>
      <c r="H6" s="418"/>
      <c r="I6" s="419">
        <f ca="1">F6-D6</f>
        <v>0</v>
      </c>
      <c r="J6" s="420">
        <f>F6-E6</f>
        <v>-67.856558833357667</v>
      </c>
      <c r="O6" s="404" t="s">
        <v>261</v>
      </c>
      <c r="P6" s="415" t="e">
        <f>[1]Reserves_ModA!N29-P7</f>
        <v>#REF!</v>
      </c>
      <c r="Q6" s="415" t="e">
        <f>[1]Reserves_ModA!O29-Q7</f>
        <v>#REF!</v>
      </c>
      <c r="R6" s="415" t="e">
        <f>[1]Reserves_ModA!P29-R7</f>
        <v>#REF!</v>
      </c>
      <c r="S6" s="415" t="e">
        <f>[1]Reserves_ModA!Q29-S7</f>
        <v>#REF!</v>
      </c>
      <c r="T6" s="415" t="e">
        <f>[1]Reserves_ModA!R29-T7</f>
        <v>#REF!</v>
      </c>
      <c r="U6" s="415">
        <f>[1]Reserves_ModA!T30-[1]Reserves_ModA!T25</f>
        <v>464.05392326000003</v>
      </c>
      <c r="V6" s="415">
        <f>[1]Reserves_ModA!U30-[1]Reserves_ModA!U25</f>
        <v>396.19736442664237</v>
      </c>
      <c r="W6" s="415">
        <f>[1]Reserves_ModA!V30-[1]Reserves_ModA!V25</f>
        <v>399.55268945634418</v>
      </c>
      <c r="X6" s="415">
        <f>[1]Reserves_ModA!V29-X7</f>
        <v>-19.453933320000001</v>
      </c>
      <c r="Z6" s="415">
        <v>381.93312806999995</v>
      </c>
      <c r="AA6" s="415">
        <v>363.75014306999992</v>
      </c>
    </row>
    <row r="7" spans="3:30">
      <c r="C7" s="421" t="s">
        <v>262</v>
      </c>
      <c r="D7" s="422">
        <f ca="1">OFFSET($P7,0,D$2-2008)</f>
        <v>26.5657</v>
      </c>
      <c r="E7" s="423">
        <f t="shared" si="1"/>
        <v>26.409500000000001</v>
      </c>
      <c r="F7" s="417">
        <f t="shared" si="1"/>
        <v>26.5657</v>
      </c>
      <c r="G7" s="417">
        <f t="shared" si="1"/>
        <v>27.644213000000001</v>
      </c>
      <c r="H7" s="60"/>
      <c r="I7" s="422">
        <f ca="1">F7-D7</f>
        <v>0</v>
      </c>
      <c r="J7" s="424">
        <f>F7-E7</f>
        <v>0.15619999999999834</v>
      </c>
      <c r="O7" s="421" t="s">
        <v>262</v>
      </c>
      <c r="P7" s="422" t="e">
        <f>[1]Reserves_ModA!N25</f>
        <v>#REF!</v>
      </c>
      <c r="Q7" s="422" t="e">
        <f>[1]Reserves_ModA!O25</f>
        <v>#REF!</v>
      </c>
      <c r="R7" s="422" t="e">
        <f>[1]Reserves_ModA!P25</f>
        <v>#REF!</v>
      </c>
      <c r="S7" s="422" t="e">
        <f>[1]Reserves_ModA!Q25</f>
        <v>#REF!</v>
      </c>
      <c r="T7" s="422" t="e">
        <f>[1]Reserves_ModA!R25</f>
        <v>#REF!</v>
      </c>
      <c r="U7" s="422">
        <f>[1]Reserves_ModA!T25</f>
        <v>26.409500000000001</v>
      </c>
      <c r="V7" s="422">
        <f>[1]Reserves_ModA!U25</f>
        <v>26.5657</v>
      </c>
      <c r="W7" s="422">
        <f>[1]Reserves_ModA!V25</f>
        <v>27.644213000000001</v>
      </c>
      <c r="X7" s="422">
        <f>[1]Reserves_ModA!V25</f>
        <v>27.644213000000001</v>
      </c>
      <c r="Z7" s="422">
        <v>15.824</v>
      </c>
      <c r="AA7" s="422">
        <v>13.217079999999999</v>
      </c>
    </row>
    <row r="8" spans="3:30">
      <c r="C8" s="421" t="s">
        <v>263</v>
      </c>
      <c r="D8" s="422">
        <f t="shared" ca="1" si="0"/>
        <v>328.43346954936237</v>
      </c>
      <c r="E8" s="423">
        <f t="shared" si="1"/>
        <v>355.55612699999995</v>
      </c>
      <c r="F8" s="417">
        <f t="shared" si="1"/>
        <v>328.43346954936237</v>
      </c>
      <c r="G8" s="417">
        <f t="shared" si="1"/>
        <v>328.03537309200044</v>
      </c>
      <c r="H8" s="60"/>
      <c r="I8" s="422">
        <f ca="1">F8-D8</f>
        <v>0</v>
      </c>
      <c r="J8" s="424">
        <f>F8-E8</f>
        <v>-27.122657450637575</v>
      </c>
      <c r="O8" s="421" t="s">
        <v>263</v>
      </c>
      <c r="P8" s="422" t="e">
        <f>[1]Reserves_ModA!N23-P9</f>
        <v>#REF!</v>
      </c>
      <c r="Q8" s="422" t="e">
        <f>[1]Reserves_ModA!O23-Q9</f>
        <v>#REF!</v>
      </c>
      <c r="R8" s="422" t="e">
        <f>[1]Reserves_ModA!P23-R9</f>
        <v>#REF!</v>
      </c>
      <c r="S8" s="422" t="e">
        <f>[1]Reserves_ModA!Q23-S9</f>
        <v>#REF!</v>
      </c>
      <c r="T8" s="422" t="e">
        <f>[1]Reserves_ModA!R23-T9</f>
        <v>#REF!</v>
      </c>
      <c r="U8" s="422">
        <f>[1]Reserves_ModA!T23-[1]Reserves_ModA!T20</f>
        <v>355.55612699999995</v>
      </c>
      <c r="V8" s="422">
        <f>[1]Reserves_ModA!U23-[1]Reserves_ModA!U20</f>
        <v>328.43346954936237</v>
      </c>
      <c r="W8" s="422">
        <f>[1]Reserves_ModA!V23-[1]Reserves_ModA!V20</f>
        <v>328.03537309200044</v>
      </c>
      <c r="X8" s="422">
        <f>[1]Reserves_ModA!V23-X9</f>
        <v>328.03537309200044</v>
      </c>
      <c r="Z8" s="422">
        <v>193.68687804999993</v>
      </c>
      <c r="AA8" s="422">
        <v>208.97995638999987</v>
      </c>
    </row>
    <row r="9" spans="3:30">
      <c r="C9" s="421" t="s">
        <v>264</v>
      </c>
      <c r="D9" s="422">
        <f t="shared" ca="1" si="0"/>
        <v>167.27540772878831</v>
      </c>
      <c r="E9" s="423">
        <f t="shared" si="1"/>
        <v>70.450829000000013</v>
      </c>
      <c r="F9" s="417">
        <f t="shared" si="1"/>
        <v>167.27540772878831</v>
      </c>
      <c r="G9" s="417">
        <f t="shared" si="1"/>
        <v>186.96898905698558</v>
      </c>
      <c r="H9" s="60"/>
      <c r="I9" s="422">
        <f t="shared" ref="I9:I18" ca="1" si="2">F9-D9</f>
        <v>0</v>
      </c>
      <c r="J9" s="424">
        <f t="shared" ref="J9:J18" si="3">F9-E9</f>
        <v>96.824578728788296</v>
      </c>
      <c r="O9" s="421" t="s">
        <v>264</v>
      </c>
      <c r="P9" s="422" t="e">
        <f>[1]Reserves_ModA!N20</f>
        <v>#REF!</v>
      </c>
      <c r="Q9" s="422" t="e">
        <f>[1]Reserves_ModA!O20</f>
        <v>#REF!</v>
      </c>
      <c r="R9" s="422" t="e">
        <f>[1]Reserves_ModA!P20</f>
        <v>#REF!</v>
      </c>
      <c r="S9" s="422" t="e">
        <f>[1]Reserves_ModA!Q20</f>
        <v>#REF!</v>
      </c>
      <c r="T9" s="422" t="e">
        <f>[1]Reserves_ModA!R20</f>
        <v>#REF!</v>
      </c>
      <c r="U9" s="422">
        <f>[1]Reserves_ModA!T20</f>
        <v>70.450829000000013</v>
      </c>
      <c r="V9" s="422">
        <f>[1]Reserves_ModA!U20</f>
        <v>167.27540772878831</v>
      </c>
      <c r="W9" s="422">
        <f>[1]Reserves_ModA!V20</f>
        <v>186.96898905698558</v>
      </c>
      <c r="X9" s="422">
        <f>[1]Reserves_ModA!V20</f>
        <v>186.96898905698558</v>
      </c>
      <c r="Z9" s="422">
        <v>97.793552000000005</v>
      </c>
      <c r="AA9" s="422">
        <v>84.792414000000008</v>
      </c>
    </row>
    <row r="10" spans="3:30">
      <c r="C10" s="421" t="s">
        <v>130</v>
      </c>
      <c r="D10" s="422">
        <f t="shared" ca="1" si="0"/>
        <v>29.178395783908638</v>
      </c>
      <c r="E10" s="423">
        <f t="shared" si="1"/>
        <v>24.925927968999996</v>
      </c>
      <c r="F10" s="417">
        <f t="shared" si="1"/>
        <v>29.178395783908638</v>
      </c>
      <c r="G10" s="417">
        <f t="shared" si="1"/>
        <v>36.503151537912423</v>
      </c>
      <c r="H10" s="60"/>
      <c r="I10" s="422">
        <f t="shared" ca="1" si="2"/>
        <v>0</v>
      </c>
      <c r="J10" s="424">
        <f t="shared" si="3"/>
        <v>4.2524678149086412</v>
      </c>
      <c r="O10" s="421" t="s">
        <v>130</v>
      </c>
      <c r="P10" s="422" t="e">
        <f>[1]Reserves_ModA!N37</f>
        <v>#REF!</v>
      </c>
      <c r="Q10" s="422" t="e">
        <f>[1]Reserves_ModA!O37</f>
        <v>#REF!</v>
      </c>
      <c r="R10" s="422" t="e">
        <f>[1]Reserves_ModA!P37</f>
        <v>#REF!</v>
      </c>
      <c r="S10" s="422" t="e">
        <f>[1]Reserves_ModA!Q37</f>
        <v>#REF!</v>
      </c>
      <c r="T10" s="422" t="e">
        <f>[1]Reserves_ModA!R37</f>
        <v>#REF!</v>
      </c>
      <c r="U10" s="422">
        <f>[1]Reserves_ModA!T38</f>
        <v>24.925927968999996</v>
      </c>
      <c r="V10" s="422">
        <f>[1]Reserves_ModA!U38</f>
        <v>29.178395783908638</v>
      </c>
      <c r="W10" s="422">
        <f>[1]Reserves_ModA!V38</f>
        <v>36.503151537912423</v>
      </c>
      <c r="X10" s="422">
        <f>[1]Reserves_ModA!V37</f>
        <v>64.58710591979299</v>
      </c>
      <c r="Z10" s="422">
        <v>36.17</v>
      </c>
      <c r="AA10" s="422">
        <v>22.285900000000002</v>
      </c>
    </row>
    <row r="11" spans="3:30">
      <c r="C11" s="421" t="s">
        <v>265</v>
      </c>
      <c r="D11" s="422">
        <f t="shared" ca="1" si="0"/>
        <v>69.269619860991256</v>
      </c>
      <c r="E11" s="423">
        <f t="shared" si="1"/>
        <v>76.533695099999989</v>
      </c>
      <c r="F11" s="417">
        <f t="shared" si="1"/>
        <v>69.269619860991256</v>
      </c>
      <c r="G11" s="417">
        <f t="shared" si="1"/>
        <v>64.58710591979299</v>
      </c>
      <c r="H11" s="60"/>
      <c r="I11" s="422">
        <f t="shared" ca="1" si="2"/>
        <v>0</v>
      </c>
      <c r="J11" s="424">
        <f t="shared" si="3"/>
        <v>-7.2640752390087329</v>
      </c>
      <c r="O11" s="421" t="s">
        <v>266</v>
      </c>
      <c r="P11" s="422" t="e">
        <f>[1]Reserves_ModA!N36</f>
        <v>#REF!</v>
      </c>
      <c r="Q11" s="422" t="e">
        <f>[1]Reserves_ModA!O36</f>
        <v>#REF!</v>
      </c>
      <c r="R11" s="422" t="e">
        <f>[1]Reserves_ModA!P36</f>
        <v>#REF!</v>
      </c>
      <c r="S11" s="422" t="e">
        <f>[1]Reserves_ModA!Q36</f>
        <v>#REF!</v>
      </c>
      <c r="T11" s="422" t="e">
        <f>[1]Reserves_ModA!R36</f>
        <v>#REF!</v>
      </c>
      <c r="U11" s="422">
        <f>[1]Reserves_ModA!T37</f>
        <v>76.533695099999989</v>
      </c>
      <c r="V11" s="422">
        <f>[1]Reserves_ModA!U37</f>
        <v>69.269619860991256</v>
      </c>
      <c r="W11" s="422">
        <f>[1]Reserves_ModA!V37</f>
        <v>64.58710591979299</v>
      </c>
      <c r="X11" s="422">
        <f>[1]Reserves_ModA!V36</f>
        <v>324.70737019131627</v>
      </c>
      <c r="Z11" s="422">
        <v>76.29443929</v>
      </c>
      <c r="AA11" s="422">
        <v>109.83673401999999</v>
      </c>
    </row>
    <row r="12" spans="3:30">
      <c r="C12" s="421" t="s">
        <v>62</v>
      </c>
      <c r="D12" s="422">
        <f t="shared" ca="1" si="0"/>
        <v>62.160117654461438</v>
      </c>
      <c r="E12" s="423">
        <f t="shared" si="1"/>
        <v>53.624594499999994</v>
      </c>
      <c r="F12" s="417">
        <f t="shared" si="1"/>
        <v>62.160117654461438</v>
      </c>
      <c r="G12" s="417">
        <f t="shared" si="1"/>
        <v>61.654767594064495</v>
      </c>
      <c r="H12" s="60"/>
      <c r="I12" s="422">
        <f t="shared" ca="1" si="2"/>
        <v>0</v>
      </c>
      <c r="J12" s="424">
        <f t="shared" si="3"/>
        <v>8.5355231544614441</v>
      </c>
      <c r="O12" s="421" t="s">
        <v>62</v>
      </c>
      <c r="P12" s="422" t="e">
        <f>[1]Reserves_ModA!N38+[1]Reserves_ModA!N39+[1]Reserves_ModA!N40</f>
        <v>#REF!</v>
      </c>
      <c r="Q12" s="422" t="e">
        <f>[1]Reserves_ModA!O38+[1]Reserves_ModA!O39+[1]Reserves_ModA!O40</f>
        <v>#REF!</v>
      </c>
      <c r="R12" s="422" t="e">
        <f>[1]Reserves_ModA!P38+[1]Reserves_ModA!P39+[1]Reserves_ModA!P40</f>
        <v>#REF!</v>
      </c>
      <c r="S12" s="422" t="e">
        <f>[1]Reserves_ModA!Q38+[1]Reserves_ModA!Q39+[1]Reserves_ModA!Q40</f>
        <v>#REF!</v>
      </c>
      <c r="T12" s="422" t="e">
        <f>[1]Reserves_ModA!R38+[1]Reserves_ModA!R39+[1]Reserves_ModA!R40</f>
        <v>#REF!</v>
      </c>
      <c r="U12" s="422">
        <f>[1]Reserves_ModA!T39+[1]Reserves_ModA!T40</f>
        <v>53.624594499999994</v>
      </c>
      <c r="V12" s="422">
        <f>[1]Reserves_ModA!U39+[1]Reserves_ModA!U40</f>
        <v>62.160117654461438</v>
      </c>
      <c r="W12" s="422">
        <f>[1]Reserves_ModA!V39+[1]Reserves_ModA!V40</f>
        <v>61.654767594064495</v>
      </c>
      <c r="X12" s="422">
        <f>[1]Reserves_ModA!V38+[1]Reserves_ModA!V39+[1]Reserves_ModA!V40</f>
        <v>98.157919131976911</v>
      </c>
      <c r="Z12" s="422">
        <v>318.34238391999997</v>
      </c>
      <c r="AA12" s="422">
        <v>331.05495080000003</v>
      </c>
    </row>
    <row r="13" spans="3:30">
      <c r="C13" s="421" t="s">
        <v>267</v>
      </c>
      <c r="D13" s="422">
        <f t="shared" ca="1" si="0"/>
        <v>325.84332481145151</v>
      </c>
      <c r="E13" s="423">
        <f t="shared" si="1"/>
        <v>369.02729742358315</v>
      </c>
      <c r="F13" s="417">
        <f t="shared" si="1"/>
        <v>325.84332481145151</v>
      </c>
      <c r="G13" s="417">
        <f t="shared" si="1"/>
        <v>324.70737019131627</v>
      </c>
      <c r="H13" s="42"/>
      <c r="I13" s="422">
        <f t="shared" ca="1" si="2"/>
        <v>0</v>
      </c>
      <c r="J13" s="424">
        <f t="shared" si="3"/>
        <v>-43.18397261213164</v>
      </c>
      <c r="O13" s="421" t="s">
        <v>267</v>
      </c>
      <c r="P13" s="422" t="e">
        <f>[1]Reserves_ModA!N35</f>
        <v>#REF!</v>
      </c>
      <c r="Q13" s="422" t="e">
        <f>[1]Reserves_ModA!O35</f>
        <v>#REF!</v>
      </c>
      <c r="R13" s="422" t="e">
        <f>[1]Reserves_ModA!P35</f>
        <v>#REF!</v>
      </c>
      <c r="S13" s="422" t="e">
        <f>[1]Reserves_ModA!Q35</f>
        <v>#REF!</v>
      </c>
      <c r="T13" s="422" t="e">
        <f>[1]Reserves_ModA!R35</f>
        <v>#REF!</v>
      </c>
      <c r="U13" s="422">
        <f>[1]Reserves_ModA!T36</f>
        <v>369.02729742358315</v>
      </c>
      <c r="V13" s="422">
        <f>[1]Reserves_ModA!U36</f>
        <v>325.84332481145151</v>
      </c>
      <c r="W13" s="422">
        <f>[1]Reserves_ModA!V36</f>
        <v>324.70737019131627</v>
      </c>
      <c r="X13" s="422">
        <f>[1]Reserves_ModA!V35</f>
        <v>1.2638199999999999</v>
      </c>
      <c r="Z13" s="422">
        <v>8.1796981400000011</v>
      </c>
      <c r="AA13" s="422">
        <v>2.7424455299999986</v>
      </c>
    </row>
    <row r="14" spans="3:30">
      <c r="C14" s="421" t="s">
        <v>268</v>
      </c>
      <c r="D14" s="422">
        <f t="shared" ca="1" si="0"/>
        <v>245.41553990347688</v>
      </c>
      <c r="E14" s="423">
        <f t="shared" si="1"/>
        <v>225</v>
      </c>
      <c r="F14" s="417">
        <f t="shared" si="1"/>
        <v>245.41553990347688</v>
      </c>
      <c r="G14" s="417">
        <f t="shared" si="1"/>
        <v>221</v>
      </c>
      <c r="H14" s="42"/>
      <c r="I14" s="422">
        <f ca="1">F14-D14</f>
        <v>0</v>
      </c>
      <c r="J14" s="424">
        <f>F14-E14</f>
        <v>20.415539903476883</v>
      </c>
      <c r="O14" s="421" t="s">
        <v>268</v>
      </c>
      <c r="P14" s="422" t="e">
        <f>[1]Reserves_ModA!N42</f>
        <v>#REF!</v>
      </c>
      <c r="Q14" s="422" t="e">
        <f>[1]Reserves_ModA!O42</f>
        <v>#REF!</v>
      </c>
      <c r="R14" s="422" t="e">
        <f>[1]Reserves_ModA!P42</f>
        <v>#REF!</v>
      </c>
      <c r="S14" s="422" t="e">
        <f>[1]Reserves_ModA!Q42</f>
        <v>#REF!</v>
      </c>
      <c r="T14" s="422" t="e">
        <f>[1]Reserves_ModA!R42</f>
        <v>#REF!</v>
      </c>
      <c r="U14" s="422">
        <f>[1]Reserves_ModA!T43</f>
        <v>225</v>
      </c>
      <c r="V14" s="422">
        <f>[1]Reserves_ModA!U43</f>
        <v>245.41553990347688</v>
      </c>
      <c r="W14" s="422">
        <f>[1]Reserves_ModA!V43</f>
        <v>221</v>
      </c>
      <c r="X14" s="422">
        <f>[1]Reserves_ModA!V42</f>
        <v>17.8</v>
      </c>
      <c r="Z14" s="422">
        <v>30.092219529999994</v>
      </c>
      <c r="AA14" s="422">
        <v>36.700000000000003</v>
      </c>
    </row>
    <row r="15" spans="3:30">
      <c r="C15" s="425" t="s">
        <v>269</v>
      </c>
      <c r="D15" s="422">
        <f t="shared" ca="1" si="0"/>
        <v>11.200000000000003</v>
      </c>
      <c r="E15" s="423">
        <f t="shared" si="1"/>
        <v>10.696132640000174</v>
      </c>
      <c r="F15" s="417">
        <f t="shared" si="1"/>
        <v>11.200000000000003</v>
      </c>
      <c r="G15" s="417">
        <f t="shared" si="1"/>
        <v>18.199999999999989</v>
      </c>
      <c r="H15" s="60"/>
      <c r="I15" s="422">
        <f t="shared" ca="1" si="2"/>
        <v>0</v>
      </c>
      <c r="J15" s="424">
        <f t="shared" si="3"/>
        <v>0.50386735999982868</v>
      </c>
      <c r="O15" s="425" t="s">
        <v>269</v>
      </c>
      <c r="P15" s="422" t="e">
        <f>[1]Reserves_ModA!N95</f>
        <v>#REF!</v>
      </c>
      <c r="Q15" s="422" t="e">
        <f>[1]Reserves_ModA!O95</f>
        <v>#REF!</v>
      </c>
      <c r="R15" s="422" t="e">
        <f>[1]Reserves_ModA!P95</f>
        <v>#REF!</v>
      </c>
      <c r="S15" s="422" t="e">
        <f>[1]Reserves_ModA!Q95</f>
        <v>#REF!</v>
      </c>
      <c r="T15" s="422" t="e">
        <f>[1]Reserves_ModA!R95</f>
        <v>#REF!</v>
      </c>
      <c r="U15" s="422">
        <f>[1]Reserves_ModA!T99</f>
        <v>10.696132640000174</v>
      </c>
      <c r="V15" s="422">
        <f>[1]Reserves_ModA!U99</f>
        <v>11.200000000000003</v>
      </c>
      <c r="W15" s="422">
        <f>[1]Reserves_ModA!V99</f>
        <v>18.199999999999989</v>
      </c>
      <c r="X15" s="422">
        <f>[1]Reserves_ModA!V95</f>
        <v>-0.40000000000000036</v>
      </c>
      <c r="Z15" s="422">
        <v>28.802147169999834</v>
      </c>
      <c r="AA15" s="422">
        <v>27.382891100000098</v>
      </c>
      <c r="AD15" s="70"/>
    </row>
    <row r="16" spans="3:30" s="70" customFormat="1">
      <c r="C16" s="426" t="s">
        <v>270</v>
      </c>
      <c r="D16" s="427">
        <f ca="1">SUM(D6:D15)</f>
        <v>1661.5389397190829</v>
      </c>
      <c r="E16" s="428">
        <f t="shared" ref="E16:F16" si="4">SUM(E6:E15)</f>
        <v>1676.2780268925833</v>
      </c>
      <c r="F16" s="429">
        <f t="shared" si="4"/>
        <v>1661.5389397190829</v>
      </c>
      <c r="G16" s="429">
        <f>SUM(G6:G15)</f>
        <v>1668.8536598484163</v>
      </c>
      <c r="H16" s="430"/>
      <c r="I16" s="427">
        <f t="shared" ca="1" si="2"/>
        <v>0</v>
      </c>
      <c r="J16" s="429">
        <f t="shared" si="3"/>
        <v>-14.739087173500366</v>
      </c>
      <c r="N16" s="58"/>
      <c r="O16" s="426" t="s">
        <v>270</v>
      </c>
      <c r="P16" s="427" t="e">
        <f t="shared" ref="P16:X16" si="5">SUM(P6:P15)</f>
        <v>#REF!</v>
      </c>
      <c r="Q16" s="427" t="e">
        <f t="shared" si="5"/>
        <v>#REF!</v>
      </c>
      <c r="R16" s="427" t="e">
        <f t="shared" si="5"/>
        <v>#REF!</v>
      </c>
      <c r="S16" s="427" t="e">
        <f t="shared" si="5"/>
        <v>#REF!</v>
      </c>
      <c r="T16" s="427" t="e">
        <f t="shared" si="5"/>
        <v>#REF!</v>
      </c>
      <c r="U16" s="427">
        <f t="shared" si="5"/>
        <v>1676.2780268925833</v>
      </c>
      <c r="V16" s="427">
        <f t="shared" si="5"/>
        <v>1661.5389397190829</v>
      </c>
      <c r="W16" s="427">
        <f t="shared" si="5"/>
        <v>1668.8536598484163</v>
      </c>
      <c r="X16" s="427">
        <f t="shared" si="5"/>
        <v>1029.3108570720722</v>
      </c>
      <c r="Y16" s="58"/>
      <c r="Z16" s="427">
        <f>SUM(Z6:Z15)</f>
        <v>1187.1184461699997</v>
      </c>
      <c r="AA16" s="427">
        <f>SUM(AA6:AA15)</f>
        <v>1200.74251491</v>
      </c>
      <c r="AD16" s="58"/>
    </row>
    <row r="17" spans="3:30">
      <c r="C17" s="425" t="s">
        <v>20</v>
      </c>
      <c r="D17" s="431">
        <f ca="1">OFFSET($P17,0,D$2-2008)</f>
        <v>135.71542483119245</v>
      </c>
      <c r="E17" s="432">
        <f t="shared" ref="E17:F17" si="6">U17</f>
        <v>111.74126352870192</v>
      </c>
      <c r="F17" s="433">
        <f t="shared" si="6"/>
        <v>135.71542483119245</v>
      </c>
      <c r="G17" s="433">
        <f>W17</f>
        <v>149.55174707037057</v>
      </c>
      <c r="H17" s="434"/>
      <c r="I17" s="431">
        <f t="shared" ca="1" si="2"/>
        <v>0</v>
      </c>
      <c r="J17" s="433">
        <f t="shared" si="3"/>
        <v>23.974161302490529</v>
      </c>
      <c r="N17" s="70"/>
      <c r="O17" s="425" t="s">
        <v>20</v>
      </c>
      <c r="P17" s="431" t="e">
        <f>SUM([1]Reserves_ModA!N9:N14)</f>
        <v>#REF!</v>
      </c>
      <c r="Q17" s="431" t="e">
        <f>SUM([1]Reserves_ModA!O9:O14)</f>
        <v>#REF!</v>
      </c>
      <c r="R17" s="431" t="e">
        <f>SUM([1]Reserves_ModA!P9:P14)</f>
        <v>#REF!</v>
      </c>
      <c r="S17" s="431" t="e">
        <f>SUM([1]Reserves_ModA!Q9:Q14)</f>
        <v>#REF!</v>
      </c>
      <c r="T17" s="431" t="e">
        <f>SUM([1]Reserves_ModA!R9:R14)</f>
        <v>#REF!</v>
      </c>
      <c r="U17" s="431">
        <f>SUM([1]Reserves_ModA!T9:T14)</f>
        <v>111.74126352870192</v>
      </c>
      <c r="V17" s="431">
        <f>SUM([1]Reserves_ModA!U9:U14)</f>
        <v>135.71542483119245</v>
      </c>
      <c r="W17" s="431">
        <f>SUM([1]Reserves_ModA!V9:V14)</f>
        <v>149.55174707037057</v>
      </c>
      <c r="X17" s="431">
        <f>SUM([1]Reserves_ModA!V9:V14)</f>
        <v>149.55174707037057</v>
      </c>
      <c r="Z17" s="431">
        <v>1444.3650606400001</v>
      </c>
      <c r="AA17" s="431" t="e">
        <v>#REF!</v>
      </c>
      <c r="AD17" s="70"/>
    </row>
    <row r="18" spans="3:30" s="70" customFormat="1">
      <c r="C18" s="251" t="s">
        <v>271</v>
      </c>
      <c r="D18" s="435">
        <f ca="1">D16-D17</f>
        <v>1525.8235148878905</v>
      </c>
      <c r="E18" s="436">
        <f>E16-E17</f>
        <v>1564.5367633638814</v>
      </c>
      <c r="F18" s="436">
        <f>F16-F17</f>
        <v>1525.8235148878905</v>
      </c>
      <c r="G18" s="437">
        <f>G16-G17</f>
        <v>1519.3019127780458</v>
      </c>
      <c r="H18" s="438"/>
      <c r="I18" s="439">
        <f t="shared" ca="1" si="2"/>
        <v>0</v>
      </c>
      <c r="J18" s="440">
        <f t="shared" si="3"/>
        <v>-38.713248475990895</v>
      </c>
      <c r="N18" s="58"/>
      <c r="O18" s="251" t="s">
        <v>271</v>
      </c>
      <c r="P18" s="435" t="e">
        <f t="shared" ref="P18:X18" si="7">P16-P17</f>
        <v>#REF!</v>
      </c>
      <c r="Q18" s="435" t="e">
        <f t="shared" si="7"/>
        <v>#REF!</v>
      </c>
      <c r="R18" s="435" t="e">
        <f t="shared" si="7"/>
        <v>#REF!</v>
      </c>
      <c r="S18" s="435" t="e">
        <f t="shared" si="7"/>
        <v>#REF!</v>
      </c>
      <c r="T18" s="435" t="e">
        <f t="shared" si="7"/>
        <v>#REF!</v>
      </c>
      <c r="U18" s="435">
        <f t="shared" si="7"/>
        <v>1564.5367633638814</v>
      </c>
      <c r="V18" s="435">
        <f t="shared" si="7"/>
        <v>1525.8235148878905</v>
      </c>
      <c r="W18" s="435">
        <f t="shared" si="7"/>
        <v>1519.3019127780458</v>
      </c>
      <c r="X18" s="435">
        <f t="shared" si="7"/>
        <v>879.75911000170163</v>
      </c>
      <c r="Y18" s="58"/>
      <c r="Z18" s="435">
        <f t="shared" ref="Z18:AA18" si="8">Z16-Z17</f>
        <v>-257.2466144700004</v>
      </c>
      <c r="AA18" s="435" t="e">
        <f t="shared" si="8"/>
        <v>#REF!</v>
      </c>
      <c r="AD18" s="58"/>
    </row>
    <row r="19" spans="3:30">
      <c r="C19" s="203" t="s">
        <v>23</v>
      </c>
      <c r="N19" s="70"/>
    </row>
    <row r="20" spans="3:30">
      <c r="C20" s="203"/>
      <c r="N20" s="70"/>
      <c r="O20" s="58" t="s">
        <v>272</v>
      </c>
      <c r="P20" s="60" t="e">
        <f>[1]Reserves_ModA!N106</f>
        <v>#REF!</v>
      </c>
      <c r="Q20" s="60" t="e">
        <f>[1]Reserves_ModA!O106</f>
        <v>#REF!</v>
      </c>
      <c r="R20" s="60" t="e">
        <f>[1]Reserves_ModA!P106</f>
        <v>#REF!</v>
      </c>
      <c r="S20" s="60" t="e">
        <f>[1]Reserves_ModA!Q106</f>
        <v>#REF!</v>
      </c>
      <c r="T20" s="60" t="e">
        <f>[1]Reserves_ModA!R106</f>
        <v>#REF!</v>
      </c>
      <c r="U20" s="60">
        <f>[1]Reserves_ModA!T110</f>
        <v>1659.5367633638812</v>
      </c>
      <c r="V20" s="60">
        <f>[1]Reserves_ModA!U110</f>
        <v>1525.8235148878903</v>
      </c>
      <c r="W20" s="60">
        <f>[1]Reserves_ModA!V110</f>
        <v>1519.3019127780456</v>
      </c>
      <c r="X20" s="60">
        <f>[1]Reserves_ModA!V106</f>
        <v>103.96047710394267</v>
      </c>
    </row>
    <row r="21" spans="3:30">
      <c r="C21" s="203"/>
      <c r="N21" s="70"/>
      <c r="O21" s="58" t="s">
        <v>36</v>
      </c>
      <c r="P21" s="441" t="e">
        <f t="shared" ref="P21:X21" si="9">P18-P20</f>
        <v>#REF!</v>
      </c>
      <c r="Q21" s="441" t="e">
        <f t="shared" si="9"/>
        <v>#REF!</v>
      </c>
      <c r="R21" s="441" t="e">
        <f t="shared" si="9"/>
        <v>#REF!</v>
      </c>
      <c r="S21" s="441" t="e">
        <f t="shared" si="9"/>
        <v>#REF!</v>
      </c>
      <c r="T21" s="441" t="e">
        <f t="shared" si="9"/>
        <v>#REF!</v>
      </c>
      <c r="U21" s="441">
        <f t="shared" si="9"/>
        <v>-94.999999999999773</v>
      </c>
      <c r="V21" s="441">
        <f t="shared" si="9"/>
        <v>0</v>
      </c>
      <c r="W21" s="441">
        <f t="shared" si="9"/>
        <v>0</v>
      </c>
      <c r="X21" s="441">
        <f t="shared" si="9"/>
        <v>775.79863289775892</v>
      </c>
    </row>
    <row r="22" spans="3:30">
      <c r="C22" s="203"/>
      <c r="N22" s="70"/>
    </row>
    <row r="23" spans="3:30">
      <c r="C23" s="203"/>
      <c r="N23" s="70"/>
    </row>
    <row r="24" spans="3:30">
      <c r="C24" s="203"/>
      <c r="N24" s="70"/>
    </row>
    <row r="25" spans="3:30">
      <c r="C25" s="203"/>
    </row>
    <row r="26" spans="3:30">
      <c r="C26" s="70"/>
      <c r="D26" s="70" t="s">
        <v>36</v>
      </c>
      <c r="E26" s="442"/>
      <c r="F26" s="443">
        <f>'[2]1'!E34/1000000</f>
        <v>1525.8235148878903</v>
      </c>
      <c r="G26" s="442"/>
      <c r="H26" s="442"/>
      <c r="J26" s="442"/>
      <c r="K26" s="442"/>
      <c r="L26" s="442"/>
      <c r="M26" s="442"/>
      <c r="Z26" s="60">
        <v>105.20512447</v>
      </c>
      <c r="AA26" s="60">
        <v>97.258982569999986</v>
      </c>
    </row>
    <row r="27" spans="3:30">
      <c r="D27" s="58" t="s">
        <v>36</v>
      </c>
      <c r="F27" s="441">
        <f>F18-F26</f>
        <v>0</v>
      </c>
      <c r="N27" s="442"/>
      <c r="Z27" s="60">
        <v>32.204748430000009</v>
      </c>
      <c r="AA27" s="60">
        <v>18.525498839999997</v>
      </c>
    </row>
    <row r="28" spans="3:30">
      <c r="Z28" s="60">
        <v>1306.9551877400002</v>
      </c>
      <c r="AA28" s="60" t="e">
        <v>#REF!</v>
      </c>
    </row>
    <row r="29" spans="3:30">
      <c r="Z29" s="444">
        <f t="shared" ref="Z29:AA29" si="10">SUM(Z26:Z28)-Z17</f>
        <v>0</v>
      </c>
      <c r="AA29" s="444" t="e">
        <f t="shared" si="10"/>
        <v>#REF!</v>
      </c>
    </row>
    <row r="36" spans="14:20">
      <c r="N36" s="63"/>
    </row>
    <row r="37" spans="14:20">
      <c r="N37" s="63"/>
    </row>
    <row r="38" spans="14:20">
      <c r="N38" s="63"/>
    </row>
    <row r="39" spans="14:20">
      <c r="N39" s="63"/>
    </row>
    <row r="40" spans="14:20">
      <c r="N40" s="63"/>
    </row>
    <row r="41" spans="14:20">
      <c r="N41" s="63"/>
      <c r="P41" s="445">
        <v>2009</v>
      </c>
      <c r="Q41" s="445">
        <v>2010</v>
      </c>
      <c r="R41" s="445">
        <v>2010</v>
      </c>
      <c r="S41" s="446">
        <v>2011</v>
      </c>
    </row>
    <row r="42" spans="14:20" ht="76.5">
      <c r="N42" s="63"/>
      <c r="P42" s="447" t="s">
        <v>273</v>
      </c>
      <c r="Q42" s="447" t="s">
        <v>7</v>
      </c>
      <c r="R42" s="447" t="s">
        <v>274</v>
      </c>
      <c r="S42" s="446" t="s">
        <v>7</v>
      </c>
      <c r="T42" s="447" t="s">
        <v>275</v>
      </c>
    </row>
    <row r="43" spans="14:20">
      <c r="N43" s="63"/>
      <c r="O43" s="63"/>
    </row>
    <row r="44" spans="14:20">
      <c r="N44" s="63"/>
      <c r="O44" s="63"/>
    </row>
    <row r="45" spans="14:20">
      <c r="N45" s="63"/>
      <c r="O45" s="448" t="s">
        <v>276</v>
      </c>
    </row>
    <row r="46" spans="14:20" ht="153">
      <c r="N46" s="63"/>
      <c r="O46" s="448" t="s">
        <v>277</v>
      </c>
      <c r="P46" s="445" t="str">
        <f>P41-1&amp;"/"&amp;RIGHT(P41,2)&amp;" "&amp;P42</f>
        <v>2008/09 Actual</v>
      </c>
      <c r="Q46" s="445" t="str">
        <f>Q41-1&amp;"/"&amp;RIGHT(Q41,2)&amp;" "&amp;Q42</f>
        <v>2009/10 Budget</v>
      </c>
      <c r="R46" s="445" t="str">
        <f>R41-1&amp;"/"&amp;RIGHT(R41,2)&amp;" "&amp;R42</f>
        <v>2009/10 Proejcted</v>
      </c>
      <c r="S46" s="445" t="str">
        <f>S41-1&amp;"/"&amp;RIGHT(S41,2)&amp;" "&amp;S42</f>
        <v>2010/11 Budget</v>
      </c>
      <c r="T46" s="445" t="str">
        <f>T42</f>
        <v>change</v>
      </c>
    </row>
    <row r="47" spans="14:20" ht="25.5">
      <c r="N47" s="63"/>
      <c r="O47" s="43" t="s">
        <v>278</v>
      </c>
      <c r="P47" s="44" t="e">
        <f ca="1">OFFSET($P$9,0,P$41-2008)+OFFSET($P$8,0,P$41-2008)</f>
        <v>#REF!</v>
      </c>
      <c r="Q47" s="449">
        <f ca="1">OFFSET($Z$9,0,Q$41-2010)+OFFSET($Z$8,0,Q$41-2010)</f>
        <v>291.48043004999994</v>
      </c>
      <c r="R47" s="44" t="e">
        <f ca="1">OFFSET($P$9,0,R$41-2008)+OFFSET($P$8,0,R$41-2008)</f>
        <v>#REF!</v>
      </c>
      <c r="S47" s="44" t="e">
        <f ca="1">OFFSET($P$9,0,S$41-2008)+OFFSET($P$8,0,S$41-2008)</f>
        <v>#REF!</v>
      </c>
      <c r="T47" s="44" t="e">
        <f t="shared" ref="T47:T53" ca="1" si="11">S47-Q47</f>
        <v>#REF!</v>
      </c>
    </row>
    <row r="48" spans="14:20">
      <c r="N48" s="63"/>
      <c r="O48" s="43" t="s">
        <v>279</v>
      </c>
      <c r="P48" s="45" t="e">
        <f ca="1">OFFSET($P$11,0,P$41-2008)</f>
        <v>#REF!</v>
      </c>
      <c r="Q48" s="450">
        <f ca="1">OFFSET($Z$11,0,Q$41-2010)</f>
        <v>76.29443929</v>
      </c>
      <c r="R48" s="45" t="e">
        <f ca="1">OFFSET($P$11,0,R$41-2008)</f>
        <v>#REF!</v>
      </c>
      <c r="S48" s="45" t="e">
        <f ca="1">OFFSET($P$11,0,S$41-2008)</f>
        <v>#REF!</v>
      </c>
      <c r="T48" s="45" t="e">
        <f t="shared" ca="1" si="11"/>
        <v>#REF!</v>
      </c>
    </row>
    <row r="49" spans="14:20" ht="25.5">
      <c r="N49" s="63"/>
      <c r="O49" s="43" t="s">
        <v>280</v>
      </c>
      <c r="P49" s="45" t="e">
        <f ca="1">OFFSET($P$10,0,P$41-2008)</f>
        <v>#REF!</v>
      </c>
      <c r="Q49" s="450">
        <f ca="1">OFFSET($Z$10,0,Q$41-2010)</f>
        <v>36.17</v>
      </c>
      <c r="R49" s="45" t="e">
        <f ca="1">OFFSET($P$10,0,R$41-2008)</f>
        <v>#REF!</v>
      </c>
      <c r="S49" s="45" t="e">
        <f ca="1">OFFSET($P$10,0,S$41-2008)</f>
        <v>#REF!</v>
      </c>
      <c r="T49" s="45" t="e">
        <f t="shared" ca="1" si="11"/>
        <v>#REF!</v>
      </c>
    </row>
    <row r="50" spans="14:20">
      <c r="N50" s="63"/>
      <c r="O50" s="43" t="s">
        <v>281</v>
      </c>
      <c r="P50" s="45" t="e">
        <f ca="1">OFFSET($P$13,0,P$41-2008)</f>
        <v>#REF!</v>
      </c>
      <c r="Q50" s="450">
        <f ca="1">OFFSET($Z$13,0,Q$41-2010)</f>
        <v>8.1796981400000011</v>
      </c>
      <c r="R50" s="45" t="e">
        <f ca="1">OFFSET($P$13,0,R$41-2008)</f>
        <v>#REF!</v>
      </c>
      <c r="S50" s="45" t="e">
        <f ca="1">OFFSET($P$13,0,S$41-2008)</f>
        <v>#REF!</v>
      </c>
      <c r="T50" s="45" t="e">
        <f t="shared" ca="1" si="11"/>
        <v>#REF!</v>
      </c>
    </row>
    <row r="51" spans="14:20" ht="25.5">
      <c r="N51" s="63"/>
      <c r="O51" s="43" t="s">
        <v>282</v>
      </c>
      <c r="P51" s="45" t="e">
        <f ca="1">OFFSET($P$12,0,P$41-2008)</f>
        <v>#REF!</v>
      </c>
      <c r="Q51" s="450">
        <f ca="1">OFFSET($Z$12,0,Q$41-2010)</f>
        <v>318.34238391999997</v>
      </c>
      <c r="R51" s="45" t="e">
        <f ca="1">OFFSET($P$12,0,R$41-2008)</f>
        <v>#REF!</v>
      </c>
      <c r="S51" s="45" t="e">
        <f ca="1">OFFSET($P$12,0,S$41-2008)</f>
        <v>#REF!</v>
      </c>
      <c r="T51" s="45" t="e">
        <f t="shared" ca="1" si="11"/>
        <v>#REF!</v>
      </c>
    </row>
    <row r="52" spans="14:20">
      <c r="N52" s="63"/>
      <c r="O52" s="43" t="s">
        <v>283</v>
      </c>
      <c r="P52" s="45" t="e">
        <f ca="1">OFFSET($P$7,0,P$41-2008)+OFFSET($P$6,0,P$41-2008)</f>
        <v>#REF!</v>
      </c>
      <c r="Q52" s="450">
        <f ca="1">OFFSET($Z$7,0,Q$41-2010)+OFFSET($Z$6,0,Q$41-2010)</f>
        <v>397.75712806999996</v>
      </c>
      <c r="R52" s="45" t="e">
        <f ca="1">OFFSET($P$7,0,R$41-2008)+OFFSET($P$6,0,R$41-2008)</f>
        <v>#REF!</v>
      </c>
      <c r="S52" s="45" t="e">
        <f ca="1">OFFSET($P$7,0,S$41-2008)+OFFSET($P$6,0,S$41-2008)</f>
        <v>#REF!</v>
      </c>
      <c r="T52" s="45" t="e">
        <f t="shared" ca="1" si="11"/>
        <v>#REF!</v>
      </c>
    </row>
    <row r="53" spans="14:20">
      <c r="N53" s="63"/>
      <c r="O53" s="43" t="s">
        <v>284</v>
      </c>
      <c r="P53" s="451">
        <f>Q36</f>
        <v>0</v>
      </c>
      <c r="Q53" s="452">
        <v>412.1</v>
      </c>
      <c r="R53" s="451">
        <f t="shared" ref="R53:S53" si="12">R36</f>
        <v>0</v>
      </c>
      <c r="S53" s="451">
        <f t="shared" si="12"/>
        <v>0</v>
      </c>
      <c r="T53" s="45">
        <f t="shared" si="11"/>
        <v>-412.1</v>
      </c>
    </row>
    <row r="54" spans="14:20">
      <c r="N54" s="63"/>
      <c r="O54" s="46" t="s">
        <v>285</v>
      </c>
      <c r="P54" s="453" t="e">
        <f ca="1">SUM(P47:P53)</f>
        <v>#REF!</v>
      </c>
      <c r="Q54" s="453">
        <f t="shared" ref="Q54:T54" ca="1" si="13">SUM(Q47:Q53)</f>
        <v>1540.32407947</v>
      </c>
      <c r="R54" s="453" t="e">
        <f t="shared" ca="1" si="13"/>
        <v>#REF!</v>
      </c>
      <c r="S54" s="453" t="e">
        <f t="shared" ca="1" si="13"/>
        <v>#REF!</v>
      </c>
      <c r="T54" s="453" t="e">
        <f t="shared" ca="1" si="13"/>
        <v>#REF!</v>
      </c>
    </row>
    <row r="55" spans="14:20">
      <c r="N55" s="63"/>
      <c r="O55" s="63"/>
      <c r="P55" s="60"/>
      <c r="Q55" s="60"/>
      <c r="R55" s="60"/>
      <c r="S55" s="60"/>
      <c r="T55" s="60"/>
    </row>
    <row r="56" spans="14:20" ht="153">
      <c r="N56" s="63"/>
      <c r="O56" s="448" t="s">
        <v>277</v>
      </c>
      <c r="P56" s="445" t="str">
        <f>P41-1&amp;"/"&amp;RIGHT(P41,2)&amp;" "&amp;P42</f>
        <v>2008/09 Actual</v>
      </c>
      <c r="Q56" s="445" t="str">
        <f>Q41-1&amp;"/"&amp;RIGHT(Q41,2)&amp;" "&amp;Q42</f>
        <v>2009/10 Budget</v>
      </c>
      <c r="R56" s="445" t="str">
        <f>R41-1&amp;"/"&amp;RIGHT(R41,2)&amp;" "&amp;R42</f>
        <v>2009/10 Proejcted</v>
      </c>
      <c r="S56" s="445" t="str">
        <f>S41-1&amp;"/"&amp;RIGHT(S41,2)&amp;" "&amp;S42</f>
        <v>2010/11 Budget</v>
      </c>
      <c r="T56" s="445" t="str">
        <f>T42</f>
        <v>change</v>
      </c>
    </row>
    <row r="57" spans="14:20" ht="25.5">
      <c r="N57" s="63"/>
      <c r="O57" s="43" t="s">
        <v>278</v>
      </c>
      <c r="P57" s="454" t="e">
        <f ca="1">P47</f>
        <v>#REF!</v>
      </c>
      <c r="Q57" s="454">
        <f t="shared" ref="Q57:S57" ca="1" si="14">Q47</f>
        <v>291.48043004999994</v>
      </c>
      <c r="R57" s="454" t="e">
        <f t="shared" ca="1" si="14"/>
        <v>#REF!</v>
      </c>
      <c r="S57" s="454" t="e">
        <f t="shared" ca="1" si="14"/>
        <v>#REF!</v>
      </c>
      <c r="T57" s="44" t="e">
        <f ca="1">S57-Q57</f>
        <v>#REF!</v>
      </c>
    </row>
    <row r="58" spans="14:20">
      <c r="N58" s="63"/>
      <c r="O58" s="43" t="s">
        <v>279</v>
      </c>
      <c r="P58" s="455" t="e">
        <f t="shared" ref="P58:S62" ca="1" si="15">P48</f>
        <v>#REF!</v>
      </c>
      <c r="Q58" s="455">
        <f t="shared" ca="1" si="15"/>
        <v>76.29443929</v>
      </c>
      <c r="R58" s="455" t="e">
        <f t="shared" ca="1" si="15"/>
        <v>#REF!</v>
      </c>
      <c r="S58" s="455" t="e">
        <f t="shared" ca="1" si="15"/>
        <v>#REF!</v>
      </c>
      <c r="T58" s="45" t="e">
        <f t="shared" ref="T58:T64" ca="1" si="16">S58-Q58</f>
        <v>#REF!</v>
      </c>
    </row>
    <row r="59" spans="14:20" ht="25.5">
      <c r="N59" s="63"/>
      <c r="O59" s="43" t="s">
        <v>280</v>
      </c>
      <c r="P59" s="455" t="e">
        <f t="shared" ca="1" si="15"/>
        <v>#REF!</v>
      </c>
      <c r="Q59" s="455">
        <f t="shared" ca="1" si="15"/>
        <v>36.17</v>
      </c>
      <c r="R59" s="455" t="e">
        <f t="shared" ca="1" si="15"/>
        <v>#REF!</v>
      </c>
      <c r="S59" s="455" t="e">
        <f t="shared" ca="1" si="15"/>
        <v>#REF!</v>
      </c>
      <c r="T59" s="45" t="e">
        <f t="shared" ca="1" si="16"/>
        <v>#REF!</v>
      </c>
    </row>
    <row r="60" spans="14:20">
      <c r="N60" s="63"/>
      <c r="O60" s="43" t="s">
        <v>281</v>
      </c>
      <c r="P60" s="455" t="e">
        <f t="shared" ca="1" si="15"/>
        <v>#REF!</v>
      </c>
      <c r="Q60" s="455">
        <f t="shared" ca="1" si="15"/>
        <v>8.1796981400000011</v>
      </c>
      <c r="R60" s="455" t="e">
        <f t="shared" ca="1" si="15"/>
        <v>#REF!</v>
      </c>
      <c r="S60" s="455" t="e">
        <f t="shared" ca="1" si="15"/>
        <v>#REF!</v>
      </c>
      <c r="T60" s="45" t="e">
        <f t="shared" ca="1" si="16"/>
        <v>#REF!</v>
      </c>
    </row>
    <row r="61" spans="14:20" ht="25.5">
      <c r="O61" s="43" t="s">
        <v>282</v>
      </c>
      <c r="P61" s="455" t="e">
        <f t="shared" ca="1" si="15"/>
        <v>#REF!</v>
      </c>
      <c r="Q61" s="455">
        <f t="shared" ca="1" si="15"/>
        <v>318.34238391999997</v>
      </c>
      <c r="R61" s="455" t="e">
        <f t="shared" ca="1" si="15"/>
        <v>#REF!</v>
      </c>
      <c r="S61" s="455" t="e">
        <f t="shared" ca="1" si="15"/>
        <v>#REF!</v>
      </c>
      <c r="T61" s="45" t="e">
        <f t="shared" ca="1" si="16"/>
        <v>#REF!</v>
      </c>
    </row>
    <row r="62" spans="14:20">
      <c r="O62" s="43" t="s">
        <v>283</v>
      </c>
      <c r="P62" s="455" t="e">
        <f t="shared" ca="1" si="15"/>
        <v>#REF!</v>
      </c>
      <c r="Q62" s="455">
        <f t="shared" ca="1" si="15"/>
        <v>397.75712806999996</v>
      </c>
      <c r="R62" s="455" t="e">
        <f t="shared" ca="1" si="15"/>
        <v>#REF!</v>
      </c>
      <c r="S62" s="455" t="e">
        <f t="shared" ca="1" si="15"/>
        <v>#REF!</v>
      </c>
      <c r="T62" s="45" t="e">
        <f t="shared" ca="1" si="16"/>
        <v>#REF!</v>
      </c>
    </row>
    <row r="63" spans="14:20" ht="25.5">
      <c r="O63" s="43" t="s">
        <v>286</v>
      </c>
      <c r="P63" s="45" t="e">
        <f ca="1">OFFSET($P$15,0,P$41-2008)</f>
        <v>#REF!</v>
      </c>
      <c r="Q63" s="450">
        <f ca="1">OFFSET($Z$15,0,Q$41-2010)</f>
        <v>28.802147169999834</v>
      </c>
      <c r="R63" s="45" t="e">
        <f ca="1">OFFSET($P$15,0,R$41-2008)</f>
        <v>#REF!</v>
      </c>
      <c r="S63" s="45" t="e">
        <f ca="1">OFFSET($P$15,0,S$41-2008)</f>
        <v>#REF!</v>
      </c>
      <c r="T63" s="45" t="e">
        <f t="shared" ca="1" si="16"/>
        <v>#REF!</v>
      </c>
    </row>
    <row r="64" spans="14:20">
      <c r="O64" s="43" t="s">
        <v>287</v>
      </c>
      <c r="P64" s="45" t="e">
        <f ca="1">OFFSET($P$14,0,P$41-2008)</f>
        <v>#REF!</v>
      </c>
      <c r="Q64" s="450">
        <f ca="1">OFFSET($Z$14,0,Q$41-2010)</f>
        <v>30.092219529999994</v>
      </c>
      <c r="R64" s="45" t="e">
        <f ca="1">OFFSET($P$14,0,R$41-2008)</f>
        <v>#REF!</v>
      </c>
      <c r="S64" s="45" t="e">
        <f ca="1">OFFSET($P$14,0,S$41-2008)</f>
        <v>#REF!</v>
      </c>
      <c r="T64" s="45" t="e">
        <f t="shared" ca="1" si="16"/>
        <v>#REF!</v>
      </c>
    </row>
    <row r="65" spans="15:20" ht="25.5">
      <c r="O65" s="47" t="s">
        <v>288</v>
      </c>
      <c r="P65" s="48" t="e">
        <f ca="1">SUM(P57:P64)</f>
        <v>#REF!</v>
      </c>
      <c r="Q65" s="48">
        <f ca="1">SUM(Q57:Q64)</f>
        <v>1187.1184461699997</v>
      </c>
      <c r="R65" s="48" t="e">
        <f t="shared" ref="R65:T65" ca="1" si="17">SUM(R57:R64)</f>
        <v>#REF!</v>
      </c>
      <c r="S65" s="48" t="e">
        <f t="shared" ca="1" si="17"/>
        <v>#REF!</v>
      </c>
      <c r="T65" s="48" t="e">
        <f t="shared" ca="1" si="17"/>
        <v>#REF!</v>
      </c>
    </row>
    <row r="66" spans="15:20">
      <c r="O66" s="63"/>
    </row>
    <row r="67" spans="15:20">
      <c r="O67" s="63" t="s">
        <v>289</v>
      </c>
      <c r="P67" s="44">
        <f ca="1">OFFSET($P$26,0,P$41-2008)</f>
        <v>0</v>
      </c>
      <c r="Q67" s="449">
        <f ca="1">OFFSET($Z$26,0,Q$41-2010)</f>
        <v>105.20512447</v>
      </c>
      <c r="R67" s="44">
        <f ca="1">OFFSET($P$26,0,R$41-2008)</f>
        <v>0</v>
      </c>
      <c r="S67" s="44">
        <f ca="1">OFFSET($P$26,0,S$41-2008)</f>
        <v>0</v>
      </c>
      <c r="T67" s="44">
        <f t="shared" ref="T67:T69" ca="1" si="18">S67-Q67</f>
        <v>-105.20512447</v>
      </c>
    </row>
    <row r="68" spans="15:20">
      <c r="O68" s="63" t="s">
        <v>290</v>
      </c>
      <c r="P68" s="45">
        <f ca="1">OFFSET($P$27,0,P$41-2008)</f>
        <v>0</v>
      </c>
      <c r="Q68" s="450">
        <f ca="1">OFFSET($Z$27,0,Q$41-2010)</f>
        <v>32.204748430000009</v>
      </c>
      <c r="R68" s="45">
        <f ca="1">OFFSET($P$27,0,R$41-2008)</f>
        <v>0</v>
      </c>
      <c r="S68" s="45">
        <f ca="1">OFFSET($P$27,0,S$41-2008)</f>
        <v>0</v>
      </c>
      <c r="T68" s="45">
        <f t="shared" ca="1" si="18"/>
        <v>-32.204748430000009</v>
      </c>
    </row>
    <row r="69" spans="15:20">
      <c r="O69" s="63" t="s">
        <v>291</v>
      </c>
      <c r="P69" s="45">
        <f ca="1">OFFSET($P$28,0,P$41-2008)</f>
        <v>0</v>
      </c>
      <c r="Q69" s="450">
        <f ca="1">OFFSET($Z$28,0,Q$41-2010)</f>
        <v>1306.9551877400002</v>
      </c>
      <c r="R69" s="45">
        <f ca="1">OFFSET($P$28,0,R$41-2008)</f>
        <v>0</v>
      </c>
      <c r="S69" s="45">
        <f ca="1">OFFSET($P$28,0,S$41-2008)</f>
        <v>0</v>
      </c>
      <c r="T69" s="45">
        <f t="shared" ca="1" si="18"/>
        <v>-1306.9551877400002</v>
      </c>
    </row>
    <row r="70" spans="15:20">
      <c r="O70" s="448" t="s">
        <v>292</v>
      </c>
      <c r="P70" s="453">
        <f ca="1">SUM(P67:P69)</f>
        <v>0</v>
      </c>
      <c r="Q70" s="453">
        <f t="shared" ref="Q70:T70" ca="1" si="19">SUM(Q67:Q69)</f>
        <v>1444.3650606400001</v>
      </c>
      <c r="R70" s="453">
        <f t="shared" ca="1" si="19"/>
        <v>0</v>
      </c>
      <c r="S70" s="453">
        <f t="shared" ca="1" si="19"/>
        <v>0</v>
      </c>
      <c r="T70" s="453">
        <f t="shared" ca="1" si="19"/>
        <v>-1444.3650606400001</v>
      </c>
    </row>
    <row r="71" spans="15:20">
      <c r="O71" s="63"/>
      <c r="P71" s="60"/>
      <c r="Q71" s="60"/>
      <c r="R71" s="60"/>
      <c r="S71" s="60"/>
      <c r="T71" s="60"/>
    </row>
    <row r="72" spans="15:20">
      <c r="O72" s="63" t="s">
        <v>293</v>
      </c>
      <c r="P72" s="418" t="e">
        <f ca="1">P65</f>
        <v>#REF!</v>
      </c>
      <c r="Q72" s="418">
        <f t="shared" ref="Q72:T72" ca="1" si="20">Q65</f>
        <v>1187.1184461699997</v>
      </c>
      <c r="R72" s="418" t="e">
        <f t="shared" ca="1" si="20"/>
        <v>#REF!</v>
      </c>
      <c r="S72" s="418" t="e">
        <f t="shared" ca="1" si="20"/>
        <v>#REF!</v>
      </c>
      <c r="T72" s="418" t="e">
        <f t="shared" ca="1" si="20"/>
        <v>#REF!</v>
      </c>
    </row>
    <row r="73" spans="15:20">
      <c r="O73" s="63" t="s">
        <v>294</v>
      </c>
      <c r="P73" s="60">
        <f ca="1">P70</f>
        <v>0</v>
      </c>
      <c r="Q73" s="60">
        <f t="shared" ref="Q73:T73" ca="1" si="21">Q70</f>
        <v>1444.3650606400001</v>
      </c>
      <c r="R73" s="60">
        <f t="shared" ca="1" si="21"/>
        <v>0</v>
      </c>
      <c r="S73" s="60">
        <f t="shared" ca="1" si="21"/>
        <v>0</v>
      </c>
      <c r="T73" s="60">
        <f t="shared" ca="1" si="21"/>
        <v>-1444.3650606400001</v>
      </c>
    </row>
    <row r="74" spans="15:20">
      <c r="O74" s="448" t="s">
        <v>295</v>
      </c>
      <c r="P74" s="453" t="e">
        <f ca="1">P72-P73</f>
        <v>#REF!</v>
      </c>
      <c r="Q74" s="453">
        <f t="shared" ref="Q74:T74" ca="1" si="22">Q72-Q73</f>
        <v>-257.2466144700004</v>
      </c>
      <c r="R74" s="453" t="e">
        <f t="shared" ca="1" si="22"/>
        <v>#REF!</v>
      </c>
      <c r="S74" s="453" t="e">
        <f t="shared" ca="1" si="22"/>
        <v>#REF!</v>
      </c>
      <c r="T74" s="453" t="e">
        <f t="shared" ca="1" si="22"/>
        <v>#REF!</v>
      </c>
    </row>
    <row r="75" spans="15:20">
      <c r="O75" s="63"/>
      <c r="P75" s="60"/>
      <c r="Q75" s="60"/>
      <c r="R75" s="60"/>
      <c r="S75" s="60"/>
      <c r="T75" s="60"/>
    </row>
    <row r="76" spans="15:20">
      <c r="O76" s="63" t="s">
        <v>36</v>
      </c>
      <c r="P76" s="456" t="e">
        <f ca="1">OFFSET($P$18,0,P$41-2008)-P74</f>
        <v>#REF!</v>
      </c>
      <c r="Q76" s="45">
        <f ca="1">OFFSET($Z$18,0,Q$41-2010)-Q74</f>
        <v>0</v>
      </c>
      <c r="R76" s="456" t="e">
        <f ca="1">OFFSET($P$18,0,R$41-2008)-R74</f>
        <v>#REF!</v>
      </c>
      <c r="S76" s="45" t="e">
        <f ca="1">OFFSET($P$18,0,S$41-2008)-S74</f>
        <v>#REF!</v>
      </c>
      <c r="T76" s="60"/>
    </row>
    <row r="77" spans="15:20">
      <c r="P77" s="457"/>
    </row>
  </sheetData>
  <mergeCells count="2">
    <mergeCell ref="E4:G4"/>
    <mergeCell ref="I4:J4"/>
  </mergeCells>
  <pageMargins left="0.75" right="0.75" top="1" bottom="1" header="0.5" footer="0.5"/>
  <pageSetup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7"/>
  <sheetViews>
    <sheetView showGridLines="0" zoomScale="70" zoomScaleNormal="70" zoomScaleSheetLayoutView="85" workbookViewId="0">
      <selection activeCell="A11" sqref="A11"/>
    </sheetView>
  </sheetViews>
  <sheetFormatPr defaultRowHeight="12.75"/>
  <cols>
    <col min="1" max="1" width="9.140625" style="58"/>
    <col min="2" max="2" width="21.85546875" style="58" customWidth="1"/>
    <col min="3" max="16384" width="9.140625" style="58"/>
  </cols>
  <sheetData>
    <row r="1" spans="2:14" ht="18">
      <c r="B1" s="458"/>
    </row>
    <row r="2" spans="2:14" ht="18">
      <c r="B2" s="458" t="s">
        <v>296</v>
      </c>
    </row>
    <row r="3" spans="2:14">
      <c r="B3" s="459"/>
      <c r="C3" s="459">
        <v>2009</v>
      </c>
      <c r="D3" s="459">
        <v>2010</v>
      </c>
      <c r="E3" s="459">
        <v>2011</v>
      </c>
      <c r="F3" s="459">
        <v>2012</v>
      </c>
      <c r="G3" s="459">
        <v>2013</v>
      </c>
      <c r="H3" s="459">
        <v>2014</v>
      </c>
      <c r="I3" s="459">
        <v>2015</v>
      </c>
      <c r="J3" s="459">
        <v>2016</v>
      </c>
      <c r="K3" s="459">
        <v>2017</v>
      </c>
      <c r="L3" s="459">
        <v>2018</v>
      </c>
      <c r="M3" s="459">
        <v>2019</v>
      </c>
      <c r="N3" s="459">
        <v>2020</v>
      </c>
    </row>
    <row r="4" spans="2:14">
      <c r="B4" s="70" t="s">
        <v>297</v>
      </c>
    </row>
    <row r="5" spans="2:14">
      <c r="B5" s="58" t="s">
        <v>298</v>
      </c>
      <c r="C5" s="418">
        <v>216.4</v>
      </c>
      <c r="D5" s="418">
        <v>218.1</v>
      </c>
      <c r="E5" s="418">
        <v>190.9</v>
      </c>
      <c r="F5" s="418">
        <v>190.43</v>
      </c>
      <c r="G5" s="418">
        <v>198</v>
      </c>
      <c r="H5" s="418">
        <v>202.1</v>
      </c>
      <c r="I5" s="418">
        <v>206</v>
      </c>
      <c r="J5" s="418">
        <v>206.4</v>
      </c>
      <c r="K5" s="418">
        <v>210.1</v>
      </c>
      <c r="L5" s="418">
        <v>217</v>
      </c>
      <c r="M5" s="418">
        <v>224.8</v>
      </c>
      <c r="N5" s="418">
        <v>236.5</v>
      </c>
    </row>
    <row r="6" spans="2:14">
      <c r="B6" s="58" t="s">
        <v>299</v>
      </c>
      <c r="C6" s="418">
        <v>534.70000000000005</v>
      </c>
      <c r="D6" s="418">
        <v>541.79999999999995</v>
      </c>
      <c r="E6" s="418">
        <v>483.1</v>
      </c>
      <c r="F6" s="418">
        <v>458.3</v>
      </c>
      <c r="G6" s="418">
        <v>473.5</v>
      </c>
      <c r="H6" s="418">
        <v>487</v>
      </c>
      <c r="I6" s="418">
        <v>484.7</v>
      </c>
      <c r="J6" s="418">
        <v>492.6</v>
      </c>
      <c r="K6" s="418">
        <v>506.7</v>
      </c>
      <c r="L6" s="418">
        <v>527.1</v>
      </c>
      <c r="M6" s="418">
        <v>548.6</v>
      </c>
      <c r="N6" s="418">
        <v>571.20000000000005</v>
      </c>
    </row>
    <row r="7" spans="2:14">
      <c r="B7" s="58" t="s">
        <v>300</v>
      </c>
      <c r="C7" s="460">
        <v>0</v>
      </c>
      <c r="D7" s="460">
        <v>0</v>
      </c>
      <c r="E7" s="460">
        <v>0</v>
      </c>
      <c r="F7" s="460">
        <v>0</v>
      </c>
      <c r="G7" s="460">
        <v>0</v>
      </c>
      <c r="H7" s="460">
        <v>0</v>
      </c>
      <c r="I7" s="460">
        <v>0</v>
      </c>
      <c r="J7" s="460">
        <v>0</v>
      </c>
      <c r="K7" s="460">
        <v>0</v>
      </c>
      <c r="L7" s="460">
        <v>0</v>
      </c>
      <c r="M7" s="460">
        <v>0</v>
      </c>
      <c r="N7" s="460">
        <v>0</v>
      </c>
    </row>
  </sheetData>
  <pageMargins left="0.22" right="0.2" top="0.75" bottom="0.75" header="0.3" footer="0.3"/>
  <pageSetup orientation="landscape" r:id="rId1"/>
  <headerFooter>
    <oddFooter>&amp;F</oddFooter>
  </headerFooter>
  <drawing r:id="rId2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B3:AI87"/>
  <sheetViews>
    <sheetView showGridLines="0" tabSelected="1" zoomScale="55" zoomScaleNormal="55" zoomScaleSheetLayoutView="70" workbookViewId="0">
      <selection activeCell="P62" sqref="P62"/>
    </sheetView>
  </sheetViews>
  <sheetFormatPr defaultRowHeight="12.75"/>
  <cols>
    <col min="1" max="1" width="9.140625" style="58"/>
    <col min="2" max="3" width="2.140625" style="58" customWidth="1"/>
    <col min="4" max="4" width="27.7109375" style="58" customWidth="1"/>
    <col min="5" max="5" width="13.85546875" style="58" customWidth="1"/>
    <col min="6" max="11" width="13" style="58" customWidth="1"/>
    <col min="12" max="12" width="16.85546875" style="58" customWidth="1"/>
    <col min="13" max="13" width="19.140625" style="58" customWidth="1"/>
    <col min="14" max="14" width="20.28515625" style="58" customWidth="1"/>
    <col min="15" max="15" width="16.7109375" style="58" customWidth="1"/>
    <col min="16" max="19" width="13" style="58" customWidth="1"/>
    <col min="20" max="16384" width="9.140625" style="58"/>
  </cols>
  <sheetData>
    <row r="3" spans="2:35" ht="15.75">
      <c r="B3" s="57" t="s">
        <v>301</v>
      </c>
      <c r="C3" s="49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spans="2:35" s="203" customFormat="1" ht="15.75">
      <c r="B4" s="50" t="s">
        <v>302</v>
      </c>
      <c r="C4" s="51"/>
      <c r="D4" s="52"/>
      <c r="E4" s="461">
        <v>2006</v>
      </c>
      <c r="F4" s="461">
        <v>2007</v>
      </c>
      <c r="G4" s="461">
        <v>2008</v>
      </c>
      <c r="H4" s="461">
        <v>2009</v>
      </c>
      <c r="I4" s="461">
        <v>2010</v>
      </c>
      <c r="J4" s="461">
        <v>2011</v>
      </c>
      <c r="K4" s="461">
        <v>2012</v>
      </c>
      <c r="L4" s="461">
        <v>2013</v>
      </c>
      <c r="M4" s="461">
        <v>2014</v>
      </c>
      <c r="N4" s="461">
        <v>2015</v>
      </c>
      <c r="O4" s="461">
        <v>2016</v>
      </c>
      <c r="P4" s="461">
        <v>2017</v>
      </c>
      <c r="Q4" s="461">
        <v>2018</v>
      </c>
      <c r="R4" s="461">
        <v>2019</v>
      </c>
      <c r="S4" s="461">
        <v>2020</v>
      </c>
      <c r="T4" s="461">
        <v>2021</v>
      </c>
      <c r="U4" s="461">
        <v>2022</v>
      </c>
      <c r="V4" s="461">
        <v>2023</v>
      </c>
      <c r="W4" s="461">
        <v>2024</v>
      </c>
      <c r="X4" s="461">
        <v>2025</v>
      </c>
      <c r="Y4" s="461">
        <v>2026</v>
      </c>
      <c r="Z4" s="461">
        <v>2027</v>
      </c>
      <c r="AA4" s="461">
        <v>2028</v>
      </c>
      <c r="AB4" s="461">
        <v>2029</v>
      </c>
      <c r="AC4" s="461">
        <v>2030</v>
      </c>
    </row>
    <row r="5" spans="2:35" ht="15.75">
      <c r="B5" s="53" t="s">
        <v>303</v>
      </c>
      <c r="C5" s="54"/>
      <c r="D5" s="54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</row>
    <row r="6" spans="2:35" ht="15.75">
      <c r="B6" s="53" t="s">
        <v>304</v>
      </c>
      <c r="C6" s="54"/>
      <c r="D6" s="54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</row>
    <row r="7" spans="2:35" ht="15">
      <c r="B7" s="21"/>
      <c r="C7" s="54" t="s">
        <v>171</v>
      </c>
      <c r="D7" s="54"/>
      <c r="E7" s="50">
        <v>1624227.9</v>
      </c>
      <c r="F7" s="50">
        <v>1896300.5</v>
      </c>
      <c r="G7" s="50">
        <v>1734084.3</v>
      </c>
      <c r="H7" s="50">
        <v>1720028.2000000002</v>
      </c>
      <c r="I7" s="50">
        <v>1493279.7</v>
      </c>
      <c r="J7" s="50">
        <v>1340766.3</v>
      </c>
      <c r="K7" s="50">
        <v>1344827.7</v>
      </c>
      <c r="L7" s="50">
        <v>1646652.3092386355</v>
      </c>
      <c r="M7" s="50">
        <v>1663854.6465949791</v>
      </c>
      <c r="N7" s="50">
        <v>1568846.9100000001</v>
      </c>
      <c r="O7" s="50">
        <v>1571060.7347918951</v>
      </c>
      <c r="P7" s="50">
        <v>1557616.1705363849</v>
      </c>
      <c r="Q7" s="50">
        <v>1538599.2702402973</v>
      </c>
      <c r="R7" s="50">
        <v>1508597.1818964602</v>
      </c>
      <c r="S7" s="50">
        <v>1477453.331666138</v>
      </c>
      <c r="T7" s="50">
        <v>1454102.9221666567</v>
      </c>
      <c r="U7" s="50">
        <v>1448451.4234867808</v>
      </c>
      <c r="V7" s="50">
        <v>1450950.768677393</v>
      </c>
      <c r="W7" s="50">
        <v>1452309.6430830387</v>
      </c>
      <c r="X7" s="50">
        <v>1452309.4410126817</v>
      </c>
      <c r="Y7" s="50">
        <v>1452305.9160034973</v>
      </c>
      <c r="Z7" s="50">
        <v>1452305.833468427</v>
      </c>
      <c r="AA7" s="50">
        <v>1452305.7596315357</v>
      </c>
      <c r="AB7" s="50">
        <v>1452305.6872069812</v>
      </c>
      <c r="AC7" s="50">
        <v>1452305.6159991547</v>
      </c>
      <c r="AD7" s="59"/>
      <c r="AE7" s="59"/>
      <c r="AF7" s="59"/>
      <c r="AG7" s="59"/>
      <c r="AH7" s="59"/>
      <c r="AI7" s="59"/>
    </row>
    <row r="8" spans="2:35" ht="15">
      <c r="B8" s="21"/>
      <c r="C8" s="54" t="s">
        <v>179</v>
      </c>
      <c r="D8" s="54"/>
      <c r="E8" s="50">
        <v>39765.4</v>
      </c>
      <c r="F8" s="50">
        <v>72354</v>
      </c>
      <c r="G8" s="50">
        <v>291724.79999999999</v>
      </c>
      <c r="H8" s="50">
        <v>236660.09999999998</v>
      </c>
      <c r="I8" s="50">
        <v>86978.599999999991</v>
      </c>
      <c r="J8" s="50">
        <v>34279.699999999997</v>
      </c>
      <c r="K8" s="50">
        <v>660.1</v>
      </c>
      <c r="L8" s="50">
        <v>23133.8</v>
      </c>
      <c r="M8" s="50">
        <v>0</v>
      </c>
      <c r="N8" s="50">
        <v>0</v>
      </c>
      <c r="O8" s="50">
        <v>0</v>
      </c>
      <c r="P8" s="50">
        <v>0</v>
      </c>
      <c r="Q8" s="50">
        <v>0</v>
      </c>
      <c r="R8" s="50">
        <v>0</v>
      </c>
      <c r="S8" s="50">
        <v>0</v>
      </c>
      <c r="T8" s="50">
        <v>0</v>
      </c>
      <c r="U8" s="50">
        <v>0</v>
      </c>
      <c r="V8" s="50">
        <v>0</v>
      </c>
      <c r="W8" s="50">
        <v>0</v>
      </c>
      <c r="X8" s="50">
        <v>0</v>
      </c>
      <c r="Y8" s="50">
        <v>0</v>
      </c>
      <c r="Z8" s="50">
        <v>0</v>
      </c>
      <c r="AA8" s="50">
        <v>0</v>
      </c>
      <c r="AB8" s="50">
        <v>0</v>
      </c>
      <c r="AC8" s="50">
        <v>0</v>
      </c>
      <c r="AD8" s="59"/>
      <c r="AE8" s="59"/>
      <c r="AF8" s="59"/>
      <c r="AG8" s="59"/>
      <c r="AH8" s="59"/>
      <c r="AI8" s="59"/>
    </row>
    <row r="9" spans="2:35" ht="15">
      <c r="B9" s="21"/>
      <c r="C9" s="54" t="s">
        <v>305</v>
      </c>
      <c r="D9" s="54"/>
      <c r="E9" s="50">
        <v>1185823.8999999999</v>
      </c>
      <c r="F9" s="50">
        <v>1296371.7</v>
      </c>
      <c r="G9" s="50">
        <v>1218192.1000000001</v>
      </c>
      <c r="H9" s="50">
        <v>1108596</v>
      </c>
      <c r="I9" s="50">
        <v>971024.4</v>
      </c>
      <c r="J9" s="50">
        <v>952678.70000000007</v>
      </c>
      <c r="K9" s="50">
        <v>915446.60000000009</v>
      </c>
      <c r="L9" s="50">
        <v>985609.32899999991</v>
      </c>
      <c r="M9" s="50">
        <v>989891.27602593857</v>
      </c>
      <c r="N9" s="50">
        <v>910164.00744132709</v>
      </c>
      <c r="O9" s="50">
        <v>897623.0994710658</v>
      </c>
      <c r="P9" s="50">
        <v>876030.35321404762</v>
      </c>
      <c r="Q9" s="50">
        <v>876579.55759474915</v>
      </c>
      <c r="R9" s="50">
        <v>885355.21277978527</v>
      </c>
      <c r="S9" s="50">
        <v>901668.27005991433</v>
      </c>
      <c r="T9" s="50">
        <v>922011.81060637254</v>
      </c>
      <c r="U9" s="50">
        <v>919136.65241432097</v>
      </c>
      <c r="V9" s="50">
        <v>915055.40607683442</v>
      </c>
      <c r="W9" s="50">
        <v>910716.30793020828</v>
      </c>
      <c r="X9" s="50">
        <v>908372.68492010597</v>
      </c>
      <c r="Y9" s="50">
        <v>907242.98684634024</v>
      </c>
      <c r="Z9" s="50">
        <v>903350.65548726614</v>
      </c>
      <c r="AA9" s="50">
        <v>899580.31529805355</v>
      </c>
      <c r="AB9" s="50">
        <v>895950.02565091394</v>
      </c>
      <c r="AC9" s="50">
        <v>892566.73429989477</v>
      </c>
      <c r="AD9" s="59"/>
      <c r="AE9" s="59"/>
      <c r="AF9" s="59"/>
      <c r="AG9" s="59"/>
      <c r="AH9" s="59"/>
      <c r="AI9" s="59"/>
    </row>
    <row r="10" spans="2:35" ht="15">
      <c r="B10" s="21"/>
      <c r="C10" s="55" t="s">
        <v>306</v>
      </c>
      <c r="D10" s="54"/>
      <c r="E10" s="50">
        <v>478169.39999999997</v>
      </c>
      <c r="F10" s="50">
        <v>672282.79999999993</v>
      </c>
      <c r="G10" s="50">
        <v>807616.99999999988</v>
      </c>
      <c r="H10" s="50">
        <v>848092.3</v>
      </c>
      <c r="I10" s="50">
        <v>609233.9</v>
      </c>
      <c r="J10" s="50">
        <v>422367.29999999993</v>
      </c>
      <c r="K10" s="50">
        <v>430041.2</v>
      </c>
      <c r="L10" s="50">
        <v>684176.78023863561</v>
      </c>
      <c r="M10" s="50">
        <v>673963.37056904053</v>
      </c>
      <c r="N10" s="50">
        <v>658682.90255867306</v>
      </c>
      <c r="O10" s="50">
        <v>673437.63532082934</v>
      </c>
      <c r="P10" s="50">
        <v>681585.81732233742</v>
      </c>
      <c r="Q10" s="50">
        <v>662019.71264554816</v>
      </c>
      <c r="R10" s="50">
        <v>623241.96911667509</v>
      </c>
      <c r="S10" s="50">
        <v>575785.06160622369</v>
      </c>
      <c r="T10" s="50">
        <v>532091.11156028428</v>
      </c>
      <c r="U10" s="50">
        <v>529314.77107245987</v>
      </c>
      <c r="V10" s="50">
        <v>535895.36260055867</v>
      </c>
      <c r="W10" s="50">
        <v>541593.33515283035</v>
      </c>
      <c r="X10" s="50">
        <v>543936.75609257573</v>
      </c>
      <c r="Y10" s="50">
        <v>545062.92915715696</v>
      </c>
      <c r="Z10" s="50">
        <v>548955.17798116081</v>
      </c>
      <c r="AA10" s="50">
        <v>552725.44433348218</v>
      </c>
      <c r="AB10" s="50">
        <v>556355.66155606741</v>
      </c>
      <c r="AC10" s="50">
        <v>559738.88169925997</v>
      </c>
      <c r="AD10" s="59"/>
      <c r="AE10" s="59"/>
      <c r="AF10" s="59"/>
      <c r="AG10" s="59"/>
      <c r="AH10" s="59"/>
      <c r="AI10" s="59"/>
    </row>
    <row r="11" spans="2:35" ht="15.75">
      <c r="B11" s="21"/>
      <c r="C11" s="49" t="s">
        <v>307</v>
      </c>
      <c r="D11" s="56"/>
      <c r="E11" s="57">
        <v>1663993.2999999998</v>
      </c>
      <c r="F11" s="57">
        <v>1968654.5</v>
      </c>
      <c r="G11" s="57">
        <v>2025809.1</v>
      </c>
      <c r="H11" s="57">
        <v>1956688.3</v>
      </c>
      <c r="I11" s="57">
        <v>1580258.3</v>
      </c>
      <c r="J11" s="57">
        <v>1375046</v>
      </c>
      <c r="K11" s="57">
        <v>1345487.8</v>
      </c>
      <c r="L11" s="57">
        <v>1669786.1092386355</v>
      </c>
      <c r="M11" s="57">
        <v>1663854.6465949791</v>
      </c>
      <c r="N11" s="57">
        <v>1568846.9100000001</v>
      </c>
      <c r="O11" s="57">
        <v>1571060.7347918951</v>
      </c>
      <c r="P11" s="57">
        <v>1557616.1705363849</v>
      </c>
      <c r="Q11" s="57">
        <v>1538599.2702402973</v>
      </c>
      <c r="R11" s="57">
        <v>1508597.1818964602</v>
      </c>
      <c r="S11" s="57">
        <v>1477453.331666138</v>
      </c>
      <c r="T11" s="57">
        <v>1454102.9221666567</v>
      </c>
      <c r="U11" s="57">
        <v>1448451.4234867808</v>
      </c>
      <c r="V11" s="57">
        <v>1450950.768677393</v>
      </c>
      <c r="W11" s="57">
        <v>1452309.6430830387</v>
      </c>
      <c r="X11" s="57">
        <v>1452309.4410126817</v>
      </c>
      <c r="Y11" s="57">
        <v>1452305.9160034973</v>
      </c>
      <c r="Z11" s="57">
        <v>1452305.833468427</v>
      </c>
      <c r="AA11" s="57">
        <v>1452305.7596315357</v>
      </c>
      <c r="AB11" s="57">
        <v>1452305.6872069812</v>
      </c>
      <c r="AC11" s="57">
        <v>1452305.6159991547</v>
      </c>
      <c r="AD11" s="59"/>
      <c r="AE11" s="59"/>
      <c r="AF11" s="59"/>
      <c r="AG11" s="59"/>
      <c r="AH11" s="59"/>
      <c r="AI11" s="59"/>
    </row>
    <row r="12" spans="2:35" ht="15.75">
      <c r="B12" s="53" t="s">
        <v>308</v>
      </c>
      <c r="C12" s="54"/>
      <c r="D12" s="54"/>
      <c r="E12" s="50">
        <v>0</v>
      </c>
      <c r="F12" s="50">
        <v>0</v>
      </c>
      <c r="G12" s="50">
        <v>0</v>
      </c>
      <c r="H12" s="50">
        <v>0</v>
      </c>
      <c r="I12" s="50">
        <v>0</v>
      </c>
      <c r="J12" s="50">
        <v>0</v>
      </c>
      <c r="K12" s="50">
        <v>0</v>
      </c>
      <c r="L12" s="50">
        <v>0</v>
      </c>
      <c r="M12" s="50">
        <v>0</v>
      </c>
      <c r="N12" s="50">
        <v>0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50">
        <v>0</v>
      </c>
      <c r="U12" s="50">
        <v>0</v>
      </c>
      <c r="V12" s="50">
        <v>0</v>
      </c>
      <c r="W12" s="50">
        <v>0</v>
      </c>
      <c r="X12" s="50">
        <v>0</v>
      </c>
      <c r="Y12" s="50">
        <v>0</v>
      </c>
      <c r="Z12" s="50">
        <v>0</v>
      </c>
      <c r="AA12" s="50">
        <v>0</v>
      </c>
      <c r="AB12" s="50">
        <v>0</v>
      </c>
      <c r="AC12" s="50">
        <v>0</v>
      </c>
      <c r="AD12" s="59"/>
      <c r="AE12" s="59"/>
      <c r="AF12" s="59"/>
      <c r="AG12" s="59"/>
      <c r="AH12" s="59"/>
      <c r="AI12" s="59"/>
    </row>
    <row r="13" spans="2:35" ht="15">
      <c r="B13" s="21"/>
      <c r="C13" s="54" t="s">
        <v>305</v>
      </c>
      <c r="D13" s="54"/>
      <c r="E13" s="50">
        <v>79528.5</v>
      </c>
      <c r="F13" s="50">
        <v>47801.5</v>
      </c>
      <c r="G13" s="50">
        <v>0</v>
      </c>
      <c r="H13" s="50">
        <v>0</v>
      </c>
      <c r="I13" s="50">
        <v>0</v>
      </c>
      <c r="J13" s="50">
        <v>14214.8</v>
      </c>
      <c r="K13" s="50">
        <v>39065</v>
      </c>
      <c r="L13" s="50">
        <v>0</v>
      </c>
      <c r="M13" s="50">
        <v>0</v>
      </c>
      <c r="N13" s="50">
        <v>0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0">
        <v>0</v>
      </c>
      <c r="U13" s="50">
        <v>0</v>
      </c>
      <c r="V13" s="50">
        <v>0</v>
      </c>
      <c r="W13" s="50">
        <v>0</v>
      </c>
      <c r="X13" s="50">
        <v>0</v>
      </c>
      <c r="Y13" s="50">
        <v>0</v>
      </c>
      <c r="Z13" s="50">
        <v>0</v>
      </c>
      <c r="AA13" s="50">
        <v>0</v>
      </c>
      <c r="AB13" s="50">
        <v>0</v>
      </c>
      <c r="AC13" s="50">
        <v>0</v>
      </c>
      <c r="AD13" s="59"/>
      <c r="AE13" s="59"/>
      <c r="AF13" s="59"/>
      <c r="AG13" s="59"/>
      <c r="AH13" s="59"/>
      <c r="AI13" s="59"/>
    </row>
    <row r="14" spans="2:35" ht="15">
      <c r="B14" s="21"/>
      <c r="C14" s="55" t="s">
        <v>306</v>
      </c>
      <c r="D14" s="54"/>
      <c r="E14" s="50">
        <v>179692.59999999998</v>
      </c>
      <c r="F14" s="50">
        <v>140912.59999999998</v>
      </c>
      <c r="G14" s="50">
        <v>0</v>
      </c>
      <c r="H14" s="50">
        <v>-0.1</v>
      </c>
      <c r="I14" s="50">
        <v>0</v>
      </c>
      <c r="J14" s="50">
        <v>36156.200000000004</v>
      </c>
      <c r="K14" s="50">
        <v>134024.20000000001</v>
      </c>
      <c r="L14" s="50">
        <v>0</v>
      </c>
      <c r="M14" s="50">
        <v>0</v>
      </c>
      <c r="N14" s="50">
        <v>0</v>
      </c>
      <c r="O14" s="50">
        <v>0</v>
      </c>
      <c r="P14" s="50">
        <v>0</v>
      </c>
      <c r="Q14" s="50">
        <v>0</v>
      </c>
      <c r="R14" s="50">
        <v>0</v>
      </c>
      <c r="S14" s="50">
        <v>0</v>
      </c>
      <c r="T14" s="50">
        <v>0</v>
      </c>
      <c r="U14" s="50">
        <v>0</v>
      </c>
      <c r="V14" s="50">
        <v>0</v>
      </c>
      <c r="W14" s="50">
        <v>0</v>
      </c>
      <c r="X14" s="50">
        <v>0</v>
      </c>
      <c r="Y14" s="50">
        <v>0</v>
      </c>
      <c r="Z14" s="50">
        <v>0</v>
      </c>
      <c r="AA14" s="50">
        <v>0</v>
      </c>
      <c r="AB14" s="50">
        <v>0</v>
      </c>
      <c r="AC14" s="50">
        <v>0</v>
      </c>
      <c r="AD14" s="59"/>
      <c r="AE14" s="59"/>
      <c r="AF14" s="59"/>
      <c r="AG14" s="59"/>
      <c r="AH14" s="59"/>
      <c r="AI14" s="59"/>
    </row>
    <row r="15" spans="2:35" ht="15.75">
      <c r="B15" s="21"/>
      <c r="C15" s="49" t="s">
        <v>309</v>
      </c>
      <c r="D15" s="56"/>
      <c r="E15" s="57">
        <v>259221.09999999998</v>
      </c>
      <c r="F15" s="57">
        <v>188714.09999999998</v>
      </c>
      <c r="G15" s="57">
        <v>0</v>
      </c>
      <c r="H15" s="57">
        <v>-0.1</v>
      </c>
      <c r="I15" s="57">
        <v>0</v>
      </c>
      <c r="J15" s="57">
        <v>50371</v>
      </c>
      <c r="K15" s="57">
        <v>173089.2</v>
      </c>
      <c r="L15" s="57">
        <v>0</v>
      </c>
      <c r="M15" s="57">
        <v>0</v>
      </c>
      <c r="N15" s="57">
        <v>0</v>
      </c>
      <c r="O15" s="57">
        <v>0</v>
      </c>
      <c r="P15" s="57">
        <v>0</v>
      </c>
      <c r="Q15" s="57">
        <v>0</v>
      </c>
      <c r="R15" s="57">
        <v>0</v>
      </c>
      <c r="S15" s="57">
        <v>0</v>
      </c>
      <c r="T15" s="57">
        <v>0</v>
      </c>
      <c r="U15" s="57">
        <v>0</v>
      </c>
      <c r="V15" s="57">
        <v>0</v>
      </c>
      <c r="W15" s="57">
        <v>0</v>
      </c>
      <c r="X15" s="57">
        <v>0</v>
      </c>
      <c r="Y15" s="57">
        <v>0</v>
      </c>
      <c r="Z15" s="57">
        <v>0</v>
      </c>
      <c r="AA15" s="57">
        <v>0</v>
      </c>
      <c r="AB15" s="57">
        <v>0</v>
      </c>
      <c r="AC15" s="57">
        <v>0</v>
      </c>
      <c r="AD15" s="59"/>
      <c r="AE15" s="59"/>
      <c r="AF15" s="59"/>
      <c r="AG15" s="59"/>
      <c r="AH15" s="59"/>
      <c r="AI15" s="59"/>
    </row>
    <row r="16" spans="2:35" ht="15.75">
      <c r="B16" s="53" t="s">
        <v>310</v>
      </c>
      <c r="C16" s="54"/>
      <c r="D16" s="54"/>
      <c r="E16" s="50">
        <v>0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0">
        <v>0</v>
      </c>
      <c r="M16" s="50">
        <v>0</v>
      </c>
      <c r="N16" s="50">
        <v>0</v>
      </c>
      <c r="O16" s="50">
        <v>0</v>
      </c>
      <c r="P16" s="50">
        <v>0</v>
      </c>
      <c r="Q16" s="50">
        <v>0</v>
      </c>
      <c r="R16" s="50">
        <v>0</v>
      </c>
      <c r="S16" s="50">
        <v>0</v>
      </c>
      <c r="T16" s="50">
        <v>0</v>
      </c>
      <c r="U16" s="50">
        <v>0</v>
      </c>
      <c r="V16" s="50">
        <v>0</v>
      </c>
      <c r="W16" s="50">
        <v>0</v>
      </c>
      <c r="X16" s="50">
        <v>0</v>
      </c>
      <c r="Y16" s="50">
        <v>0</v>
      </c>
      <c r="Z16" s="50">
        <v>0</v>
      </c>
      <c r="AA16" s="50">
        <v>0</v>
      </c>
      <c r="AB16" s="50">
        <v>0</v>
      </c>
      <c r="AC16" s="50">
        <v>0</v>
      </c>
      <c r="AD16" s="59"/>
      <c r="AE16" s="59"/>
      <c r="AF16" s="59"/>
      <c r="AG16" s="59"/>
      <c r="AH16" s="59"/>
      <c r="AI16" s="59"/>
    </row>
    <row r="17" spans="2:35" ht="15">
      <c r="B17" s="21"/>
      <c r="C17" s="54" t="s">
        <v>305</v>
      </c>
      <c r="D17" s="54"/>
      <c r="E17" s="50">
        <v>100724</v>
      </c>
      <c r="F17" s="50">
        <v>117083.40000000001</v>
      </c>
      <c r="G17" s="50">
        <v>89630.299999999988</v>
      </c>
      <c r="H17" s="50">
        <v>55815.100000000006</v>
      </c>
      <c r="I17" s="50">
        <v>27179.000000000004</v>
      </c>
      <c r="J17" s="50">
        <v>21291.599999999999</v>
      </c>
      <c r="K17" s="50">
        <v>23064.300000000003</v>
      </c>
      <c r="L17" s="50">
        <v>15970.699999999999</v>
      </c>
      <c r="M17" s="50">
        <v>0</v>
      </c>
      <c r="N17" s="50">
        <v>0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50">
        <v>0</v>
      </c>
      <c r="U17" s="50">
        <v>0</v>
      </c>
      <c r="V17" s="50">
        <v>0</v>
      </c>
      <c r="W17" s="50">
        <v>0</v>
      </c>
      <c r="X17" s="50">
        <v>0</v>
      </c>
      <c r="Y17" s="50">
        <v>0</v>
      </c>
      <c r="Z17" s="50">
        <v>0</v>
      </c>
      <c r="AA17" s="50">
        <v>0</v>
      </c>
      <c r="AB17" s="50">
        <v>0</v>
      </c>
      <c r="AC17" s="50">
        <v>0</v>
      </c>
      <c r="AD17" s="59"/>
      <c r="AE17" s="59"/>
      <c r="AF17" s="59"/>
      <c r="AG17" s="59"/>
      <c r="AH17" s="59"/>
      <c r="AI17" s="59"/>
    </row>
    <row r="18" spans="2:35" ht="15">
      <c r="B18" s="21"/>
      <c r="C18" s="55" t="s">
        <v>306</v>
      </c>
      <c r="D18" s="54"/>
      <c r="E18" s="50">
        <v>19033.600000000002</v>
      </c>
      <c r="F18" s="50">
        <v>24458.3</v>
      </c>
      <c r="G18" s="50">
        <v>24121.200000000001</v>
      </c>
      <c r="H18" s="50">
        <v>16353.300000000001</v>
      </c>
      <c r="I18" s="50">
        <v>6372.3</v>
      </c>
      <c r="J18" s="50">
        <v>5648.7</v>
      </c>
      <c r="K18" s="50">
        <v>6136.8999999999987</v>
      </c>
      <c r="L18" s="50">
        <v>3482.7999999999997</v>
      </c>
      <c r="M18" s="50">
        <v>0</v>
      </c>
      <c r="N18" s="50">
        <v>0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0">
        <v>0</v>
      </c>
      <c r="U18" s="50">
        <v>0</v>
      </c>
      <c r="V18" s="50">
        <v>0</v>
      </c>
      <c r="W18" s="50">
        <v>0</v>
      </c>
      <c r="X18" s="50">
        <v>0</v>
      </c>
      <c r="Y18" s="50">
        <v>0</v>
      </c>
      <c r="Z18" s="50">
        <v>0</v>
      </c>
      <c r="AA18" s="50">
        <v>0</v>
      </c>
      <c r="AB18" s="50">
        <v>0</v>
      </c>
      <c r="AC18" s="50">
        <v>0</v>
      </c>
      <c r="AD18" s="59"/>
      <c r="AE18" s="59"/>
      <c r="AF18" s="59"/>
      <c r="AG18" s="59"/>
      <c r="AH18" s="59"/>
      <c r="AI18" s="59"/>
    </row>
    <row r="19" spans="2:35" ht="15.75">
      <c r="B19" s="21"/>
      <c r="C19" s="49" t="s">
        <v>311</v>
      </c>
      <c r="D19" s="56"/>
      <c r="E19" s="57">
        <v>119757.6</v>
      </c>
      <c r="F19" s="57">
        <v>141541.70000000001</v>
      </c>
      <c r="G19" s="57">
        <v>113751.49999999999</v>
      </c>
      <c r="H19" s="57">
        <v>72168.400000000009</v>
      </c>
      <c r="I19" s="57">
        <v>33551.300000000003</v>
      </c>
      <c r="J19" s="57">
        <v>26940.3</v>
      </c>
      <c r="K19" s="57">
        <v>29201.200000000001</v>
      </c>
      <c r="L19" s="57">
        <v>19453.5</v>
      </c>
      <c r="M19" s="57">
        <v>0</v>
      </c>
      <c r="N19" s="57">
        <v>0</v>
      </c>
      <c r="O19" s="57">
        <v>0</v>
      </c>
      <c r="P19" s="57">
        <v>0</v>
      </c>
      <c r="Q19" s="57">
        <v>0</v>
      </c>
      <c r="R19" s="57">
        <v>0</v>
      </c>
      <c r="S19" s="57">
        <v>0</v>
      </c>
      <c r="T19" s="57">
        <v>0</v>
      </c>
      <c r="U19" s="57">
        <v>0</v>
      </c>
      <c r="V19" s="57">
        <v>0</v>
      </c>
      <c r="W19" s="57">
        <v>0</v>
      </c>
      <c r="X19" s="57">
        <v>0</v>
      </c>
      <c r="Y19" s="57">
        <v>0</v>
      </c>
      <c r="Z19" s="57">
        <v>0</v>
      </c>
      <c r="AA19" s="57">
        <v>0</v>
      </c>
      <c r="AB19" s="57">
        <v>0</v>
      </c>
      <c r="AC19" s="57">
        <v>0</v>
      </c>
      <c r="AD19" s="59"/>
      <c r="AE19" s="59"/>
      <c r="AF19" s="59"/>
      <c r="AG19" s="59"/>
      <c r="AH19" s="59"/>
      <c r="AI19" s="59"/>
    </row>
    <row r="20" spans="2:35" ht="15.75">
      <c r="B20" s="53" t="s">
        <v>312</v>
      </c>
      <c r="C20" s="49"/>
      <c r="D20" s="49"/>
      <c r="E20" s="57">
        <v>0</v>
      </c>
      <c r="F20" s="57">
        <v>0</v>
      </c>
      <c r="G20" s="57">
        <v>0</v>
      </c>
      <c r="H20" s="57">
        <v>0</v>
      </c>
      <c r="I20" s="57">
        <v>0</v>
      </c>
      <c r="J20" s="57">
        <v>0</v>
      </c>
      <c r="K20" s="57">
        <v>0</v>
      </c>
      <c r="L20" s="57">
        <v>0</v>
      </c>
      <c r="M20" s="57">
        <v>0</v>
      </c>
      <c r="N20" s="57">
        <v>0</v>
      </c>
      <c r="O20" s="57">
        <v>0</v>
      </c>
      <c r="P20" s="57">
        <v>0</v>
      </c>
      <c r="Q20" s="57">
        <v>0</v>
      </c>
      <c r="R20" s="57">
        <v>0</v>
      </c>
      <c r="S20" s="57">
        <v>0</v>
      </c>
      <c r="T20" s="57">
        <v>0</v>
      </c>
      <c r="U20" s="57">
        <v>0</v>
      </c>
      <c r="V20" s="57">
        <v>0</v>
      </c>
      <c r="W20" s="57">
        <v>0</v>
      </c>
      <c r="X20" s="57">
        <v>0</v>
      </c>
      <c r="Y20" s="57">
        <v>0</v>
      </c>
      <c r="Z20" s="57">
        <v>0</v>
      </c>
      <c r="AA20" s="57">
        <v>0</v>
      </c>
      <c r="AB20" s="57">
        <v>0</v>
      </c>
      <c r="AC20" s="57">
        <v>0</v>
      </c>
      <c r="AD20" s="59"/>
      <c r="AE20" s="59"/>
      <c r="AF20" s="59"/>
      <c r="AG20" s="59"/>
      <c r="AH20" s="59"/>
      <c r="AI20" s="59"/>
    </row>
    <row r="21" spans="2:35" ht="15.75">
      <c r="B21" s="21"/>
      <c r="C21" s="54" t="s">
        <v>305</v>
      </c>
      <c r="D21" s="49"/>
      <c r="E21" s="50">
        <v>36000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50">
        <v>0</v>
      </c>
      <c r="L21" s="50">
        <v>0</v>
      </c>
      <c r="M21" s="50">
        <v>0</v>
      </c>
      <c r="N21" s="50">
        <v>0</v>
      </c>
      <c r="O21" s="50">
        <v>0</v>
      </c>
      <c r="P21" s="50">
        <v>0</v>
      </c>
      <c r="Q21" s="50">
        <v>0</v>
      </c>
      <c r="R21" s="50">
        <v>0</v>
      </c>
      <c r="S21" s="50">
        <v>0</v>
      </c>
      <c r="T21" s="50">
        <v>0</v>
      </c>
      <c r="U21" s="50">
        <v>0</v>
      </c>
      <c r="V21" s="50">
        <v>0</v>
      </c>
      <c r="W21" s="50">
        <v>0</v>
      </c>
      <c r="X21" s="50">
        <v>0</v>
      </c>
      <c r="Y21" s="50">
        <v>0</v>
      </c>
      <c r="Z21" s="50">
        <v>0</v>
      </c>
      <c r="AA21" s="50">
        <v>0</v>
      </c>
      <c r="AB21" s="50">
        <v>0</v>
      </c>
      <c r="AC21" s="50">
        <v>0</v>
      </c>
      <c r="AD21" s="59"/>
      <c r="AE21" s="59"/>
      <c r="AF21" s="59"/>
      <c r="AG21" s="59"/>
      <c r="AH21" s="59"/>
      <c r="AI21" s="59"/>
    </row>
    <row r="22" spans="2:35" ht="15.75">
      <c r="B22" s="21"/>
      <c r="C22" s="54" t="s">
        <v>306</v>
      </c>
      <c r="D22" s="49"/>
      <c r="E22" s="50">
        <v>1660.4</v>
      </c>
      <c r="F22" s="50">
        <v>0</v>
      </c>
      <c r="G22" s="50">
        <v>50202.8</v>
      </c>
      <c r="H22" s="50">
        <v>13388.1</v>
      </c>
      <c r="I22" s="50">
        <v>0</v>
      </c>
      <c r="J22" s="50">
        <v>0</v>
      </c>
      <c r="K22" s="50">
        <v>0</v>
      </c>
      <c r="L22" s="50">
        <v>0</v>
      </c>
      <c r="M22" s="50">
        <v>0</v>
      </c>
      <c r="N22" s="50">
        <v>0</v>
      </c>
      <c r="O22" s="50">
        <v>0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50">
        <v>0</v>
      </c>
      <c r="X22" s="50">
        <v>0</v>
      </c>
      <c r="Y22" s="50">
        <v>0</v>
      </c>
      <c r="Z22" s="50">
        <v>0</v>
      </c>
      <c r="AA22" s="50">
        <v>0</v>
      </c>
      <c r="AB22" s="50">
        <v>0</v>
      </c>
      <c r="AC22" s="50">
        <v>0</v>
      </c>
      <c r="AD22" s="59"/>
      <c r="AE22" s="59"/>
      <c r="AF22" s="59"/>
      <c r="AG22" s="59"/>
      <c r="AH22" s="59"/>
      <c r="AI22" s="59"/>
    </row>
    <row r="23" spans="2:35" ht="15.75">
      <c r="B23" s="21"/>
      <c r="C23" s="49" t="s">
        <v>18</v>
      </c>
      <c r="D23" s="49"/>
      <c r="E23" s="57">
        <v>37660.400000000001</v>
      </c>
      <c r="F23" s="57">
        <v>0</v>
      </c>
      <c r="G23" s="57">
        <v>50202.8</v>
      </c>
      <c r="H23" s="57">
        <v>13388.1</v>
      </c>
      <c r="I23" s="57">
        <v>0</v>
      </c>
      <c r="J23" s="57">
        <v>0</v>
      </c>
      <c r="K23" s="57">
        <v>0</v>
      </c>
      <c r="L23" s="57">
        <v>0</v>
      </c>
      <c r="M23" s="57">
        <v>0</v>
      </c>
      <c r="N23" s="57">
        <v>0</v>
      </c>
      <c r="O23" s="57">
        <v>0</v>
      </c>
      <c r="P23" s="57">
        <v>0</v>
      </c>
      <c r="Q23" s="57">
        <v>0</v>
      </c>
      <c r="R23" s="57">
        <v>0</v>
      </c>
      <c r="S23" s="57">
        <v>0</v>
      </c>
      <c r="T23" s="57">
        <v>0</v>
      </c>
      <c r="U23" s="57">
        <v>0</v>
      </c>
      <c r="V23" s="57">
        <v>0</v>
      </c>
      <c r="W23" s="57">
        <v>0</v>
      </c>
      <c r="X23" s="57">
        <v>0</v>
      </c>
      <c r="Y23" s="57">
        <v>0</v>
      </c>
      <c r="Z23" s="57">
        <v>0</v>
      </c>
      <c r="AA23" s="57">
        <v>0</v>
      </c>
      <c r="AB23" s="57">
        <v>0</v>
      </c>
      <c r="AC23" s="57">
        <v>0</v>
      </c>
      <c r="AD23" s="59"/>
      <c r="AE23" s="59"/>
      <c r="AF23" s="59"/>
      <c r="AG23" s="59"/>
      <c r="AH23" s="59"/>
      <c r="AI23" s="59"/>
    </row>
    <row r="24" spans="2:35" ht="15.75">
      <c r="B24" s="53" t="s">
        <v>313</v>
      </c>
      <c r="C24" s="54"/>
      <c r="D24" s="54"/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0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0">
        <v>0</v>
      </c>
      <c r="U24" s="50">
        <v>0</v>
      </c>
      <c r="V24" s="50">
        <v>0</v>
      </c>
      <c r="W24" s="50">
        <v>0</v>
      </c>
      <c r="X24" s="50">
        <v>0</v>
      </c>
      <c r="Y24" s="50">
        <v>0</v>
      </c>
      <c r="Z24" s="50">
        <v>0</v>
      </c>
      <c r="AA24" s="50">
        <v>0</v>
      </c>
      <c r="AB24" s="50">
        <v>0</v>
      </c>
      <c r="AC24" s="50">
        <v>0</v>
      </c>
      <c r="AD24" s="59"/>
      <c r="AE24" s="59"/>
      <c r="AF24" s="59"/>
      <c r="AG24" s="59"/>
      <c r="AH24" s="59"/>
      <c r="AI24" s="59"/>
    </row>
    <row r="25" spans="2:35" ht="15">
      <c r="B25" s="21"/>
      <c r="C25" s="54" t="s">
        <v>305</v>
      </c>
      <c r="D25" s="54"/>
      <c r="E25" s="50">
        <v>1402076.4</v>
      </c>
      <c r="F25" s="50">
        <v>1461256.5999999999</v>
      </c>
      <c r="G25" s="50">
        <v>1307822.4000000001</v>
      </c>
      <c r="H25" s="50">
        <v>1164411.1000000001</v>
      </c>
      <c r="I25" s="50">
        <v>998203.4</v>
      </c>
      <c r="J25" s="50">
        <v>988185.10000000009</v>
      </c>
      <c r="K25" s="50">
        <v>977575.90000000014</v>
      </c>
      <c r="L25" s="50">
        <v>1001580.0289999999</v>
      </c>
      <c r="M25" s="50">
        <v>989891.27602593857</v>
      </c>
      <c r="N25" s="50">
        <v>910164.00744132709</v>
      </c>
      <c r="O25" s="50">
        <v>897623.0994710658</v>
      </c>
      <c r="P25" s="50">
        <v>876030.35321404762</v>
      </c>
      <c r="Q25" s="50">
        <v>876579.55759474915</v>
      </c>
      <c r="R25" s="50">
        <v>885355.21277978527</v>
      </c>
      <c r="S25" s="50">
        <v>901668.27005991433</v>
      </c>
      <c r="T25" s="50">
        <v>922011.81060637254</v>
      </c>
      <c r="U25" s="50">
        <v>919136.65241432097</v>
      </c>
      <c r="V25" s="50">
        <v>915055.40607683442</v>
      </c>
      <c r="W25" s="50">
        <v>910716.30793020828</v>
      </c>
      <c r="X25" s="50">
        <v>908372.68492010597</v>
      </c>
      <c r="Y25" s="50">
        <v>907242.98684634024</v>
      </c>
      <c r="Z25" s="50">
        <v>903350.65548726614</v>
      </c>
      <c r="AA25" s="50">
        <v>899580.31529805355</v>
      </c>
      <c r="AB25" s="50">
        <v>895950.02565091394</v>
      </c>
      <c r="AC25" s="50">
        <v>892566.73429989477</v>
      </c>
      <c r="AD25" s="59"/>
      <c r="AE25" s="59"/>
      <c r="AF25" s="59"/>
      <c r="AG25" s="59"/>
      <c r="AH25" s="59"/>
      <c r="AI25" s="59"/>
    </row>
    <row r="26" spans="2:35" ht="15">
      <c r="B26" s="21"/>
      <c r="C26" s="55" t="s">
        <v>306</v>
      </c>
      <c r="D26" s="54"/>
      <c r="E26" s="50">
        <v>678556</v>
      </c>
      <c r="F26" s="50">
        <v>837653.7</v>
      </c>
      <c r="G26" s="50">
        <v>881940.99999999988</v>
      </c>
      <c r="H26" s="50">
        <v>877833.60000000009</v>
      </c>
      <c r="I26" s="50">
        <v>615606.20000000007</v>
      </c>
      <c r="J26" s="50">
        <v>464172.19999999995</v>
      </c>
      <c r="K26" s="50">
        <v>570202.30000000005</v>
      </c>
      <c r="L26" s="50">
        <v>687659.58023863565</v>
      </c>
      <c r="M26" s="50">
        <v>673963.37056904053</v>
      </c>
      <c r="N26" s="50">
        <v>658682.90255867306</v>
      </c>
      <c r="O26" s="50">
        <v>673437.63532082934</v>
      </c>
      <c r="P26" s="50">
        <v>681585.81732233742</v>
      </c>
      <c r="Q26" s="50">
        <v>662019.71264554816</v>
      </c>
      <c r="R26" s="50">
        <v>623241.96911667509</v>
      </c>
      <c r="S26" s="50">
        <v>575785.06160622369</v>
      </c>
      <c r="T26" s="50">
        <v>532091.11156028428</v>
      </c>
      <c r="U26" s="50">
        <v>529314.77107245987</v>
      </c>
      <c r="V26" s="50">
        <v>535895.36260055867</v>
      </c>
      <c r="W26" s="50">
        <v>541593.33515283035</v>
      </c>
      <c r="X26" s="50">
        <v>543936.75609257573</v>
      </c>
      <c r="Y26" s="50">
        <v>545062.92915715696</v>
      </c>
      <c r="Z26" s="50">
        <v>548955.17798116081</v>
      </c>
      <c r="AA26" s="50">
        <v>552725.44433348218</v>
      </c>
      <c r="AB26" s="50">
        <v>556355.66155606741</v>
      </c>
      <c r="AC26" s="50">
        <v>559738.88169925997</v>
      </c>
      <c r="AD26" s="59"/>
      <c r="AE26" s="59"/>
      <c r="AF26" s="59"/>
      <c r="AG26" s="59"/>
      <c r="AH26" s="59"/>
      <c r="AI26" s="59"/>
    </row>
    <row r="27" spans="2:35" ht="15.75">
      <c r="B27" s="21"/>
      <c r="C27" s="49" t="s">
        <v>313</v>
      </c>
      <c r="D27" s="56"/>
      <c r="E27" s="57">
        <v>2080632.4</v>
      </c>
      <c r="F27" s="57">
        <v>2298910.3000000003</v>
      </c>
      <c r="G27" s="57">
        <v>2189763.4</v>
      </c>
      <c r="H27" s="57">
        <v>2042244.7</v>
      </c>
      <c r="I27" s="57">
        <v>1613809.6</v>
      </c>
      <c r="J27" s="57">
        <v>1452357.3</v>
      </c>
      <c r="K27" s="57">
        <v>1547778.2</v>
      </c>
      <c r="L27" s="57">
        <v>1689239.6092386355</v>
      </c>
      <c r="M27" s="57">
        <v>1663854.6465949791</v>
      </c>
      <c r="N27" s="57">
        <v>1568846.9100000001</v>
      </c>
      <c r="O27" s="57">
        <v>1571060.7347918951</v>
      </c>
      <c r="P27" s="57">
        <v>1557616.1705363849</v>
      </c>
      <c r="Q27" s="57">
        <v>1538599.2702402973</v>
      </c>
      <c r="R27" s="57">
        <v>1508597.1818964602</v>
      </c>
      <c r="S27" s="57">
        <v>1477453.331666138</v>
      </c>
      <c r="T27" s="57">
        <v>1454102.9221666567</v>
      </c>
      <c r="U27" s="57">
        <v>1448451.4234867808</v>
      </c>
      <c r="V27" s="57">
        <v>1450950.768677393</v>
      </c>
      <c r="W27" s="57">
        <v>1452309.6430830387</v>
      </c>
      <c r="X27" s="57">
        <v>1452309.4410126817</v>
      </c>
      <c r="Y27" s="57">
        <v>1452305.9160034973</v>
      </c>
      <c r="Z27" s="57">
        <v>1452305.833468427</v>
      </c>
      <c r="AA27" s="57">
        <v>1452305.7596315357</v>
      </c>
      <c r="AB27" s="57">
        <v>1452305.6872069812</v>
      </c>
      <c r="AC27" s="57">
        <v>1452305.6159991547</v>
      </c>
      <c r="AD27" s="59"/>
      <c r="AE27" s="59"/>
      <c r="AF27" s="59"/>
      <c r="AG27" s="59"/>
      <c r="AH27" s="59"/>
      <c r="AI27" s="59"/>
    </row>
    <row r="28" spans="2:35" ht="15.75">
      <c r="B28" s="53" t="s">
        <v>314</v>
      </c>
      <c r="C28" s="49"/>
      <c r="D28" s="49"/>
      <c r="E28" s="57">
        <v>0</v>
      </c>
      <c r="F28" s="57">
        <v>0</v>
      </c>
      <c r="G28" s="57">
        <v>0</v>
      </c>
      <c r="H28" s="57">
        <v>0</v>
      </c>
      <c r="I28" s="57">
        <v>0</v>
      </c>
      <c r="J28" s="57">
        <v>0</v>
      </c>
      <c r="K28" s="57">
        <v>0</v>
      </c>
      <c r="L28" s="57">
        <v>0</v>
      </c>
      <c r="M28" s="57">
        <v>0</v>
      </c>
      <c r="N28" s="57">
        <v>0</v>
      </c>
      <c r="O28" s="57">
        <v>0</v>
      </c>
      <c r="P28" s="57">
        <v>0</v>
      </c>
      <c r="Q28" s="57">
        <v>0</v>
      </c>
      <c r="R28" s="57">
        <v>0</v>
      </c>
      <c r="S28" s="57">
        <v>0</v>
      </c>
      <c r="T28" s="57">
        <v>0</v>
      </c>
      <c r="U28" s="57">
        <v>0</v>
      </c>
      <c r="V28" s="57">
        <v>0</v>
      </c>
      <c r="W28" s="57">
        <v>0</v>
      </c>
      <c r="X28" s="57">
        <v>0</v>
      </c>
      <c r="Y28" s="57">
        <v>0</v>
      </c>
      <c r="Z28" s="57">
        <v>0</v>
      </c>
      <c r="AA28" s="57">
        <v>0</v>
      </c>
      <c r="AB28" s="57">
        <v>0</v>
      </c>
      <c r="AC28" s="57">
        <v>0</v>
      </c>
      <c r="AD28" s="59"/>
      <c r="AE28" s="59"/>
      <c r="AF28" s="59"/>
      <c r="AG28" s="59"/>
      <c r="AH28" s="59"/>
      <c r="AI28" s="59"/>
    </row>
    <row r="29" spans="2:35" ht="15.75">
      <c r="B29" s="53" t="s">
        <v>315</v>
      </c>
      <c r="C29" s="49"/>
      <c r="D29" s="49"/>
      <c r="E29" s="57">
        <v>0</v>
      </c>
      <c r="F29" s="57">
        <v>0</v>
      </c>
      <c r="G29" s="57">
        <v>0</v>
      </c>
      <c r="H29" s="57">
        <v>0</v>
      </c>
      <c r="I29" s="57">
        <v>0</v>
      </c>
      <c r="J29" s="57">
        <v>0</v>
      </c>
      <c r="K29" s="57">
        <v>0</v>
      </c>
      <c r="L29" s="57">
        <v>0</v>
      </c>
      <c r="M29" s="57">
        <v>0</v>
      </c>
      <c r="N29" s="57">
        <v>0</v>
      </c>
      <c r="O29" s="57">
        <v>0</v>
      </c>
      <c r="P29" s="57">
        <v>0</v>
      </c>
      <c r="Q29" s="57">
        <v>0</v>
      </c>
      <c r="R29" s="57">
        <v>0</v>
      </c>
      <c r="S29" s="57">
        <v>0</v>
      </c>
      <c r="T29" s="57">
        <v>0</v>
      </c>
      <c r="U29" s="57">
        <v>0</v>
      </c>
      <c r="V29" s="57">
        <v>0</v>
      </c>
      <c r="W29" s="57">
        <v>0</v>
      </c>
      <c r="X29" s="57">
        <v>0</v>
      </c>
      <c r="Y29" s="57">
        <v>0</v>
      </c>
      <c r="Z29" s="57">
        <v>0</v>
      </c>
      <c r="AA29" s="57">
        <v>0</v>
      </c>
      <c r="AB29" s="57">
        <v>0</v>
      </c>
      <c r="AC29" s="57">
        <v>0</v>
      </c>
      <c r="AD29" s="59"/>
      <c r="AE29" s="59"/>
      <c r="AF29" s="59"/>
      <c r="AG29" s="59"/>
      <c r="AH29" s="59"/>
      <c r="AI29" s="59"/>
    </row>
    <row r="30" spans="2:35" ht="15">
      <c r="B30" s="21"/>
      <c r="C30" s="54" t="s">
        <v>305</v>
      </c>
      <c r="D30" s="54"/>
      <c r="E30" s="50">
        <v>0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50">
        <v>0</v>
      </c>
      <c r="L30" s="50">
        <v>0</v>
      </c>
      <c r="M30" s="50">
        <v>0</v>
      </c>
      <c r="N30" s="50">
        <v>0</v>
      </c>
      <c r="O30" s="50">
        <v>0</v>
      </c>
      <c r="P30" s="50">
        <v>0</v>
      </c>
      <c r="Q30" s="50">
        <v>0</v>
      </c>
      <c r="R30" s="50">
        <v>0</v>
      </c>
      <c r="S30" s="50">
        <v>0</v>
      </c>
      <c r="T30" s="50">
        <v>0</v>
      </c>
      <c r="U30" s="50">
        <v>0</v>
      </c>
      <c r="V30" s="50">
        <v>0</v>
      </c>
      <c r="W30" s="50">
        <v>0</v>
      </c>
      <c r="X30" s="50">
        <v>0</v>
      </c>
      <c r="Y30" s="50">
        <v>0</v>
      </c>
      <c r="Z30" s="50">
        <v>0</v>
      </c>
      <c r="AA30" s="50">
        <v>0</v>
      </c>
      <c r="AB30" s="50">
        <v>0</v>
      </c>
      <c r="AC30" s="50">
        <v>0</v>
      </c>
      <c r="AD30" s="59"/>
      <c r="AE30" s="59"/>
      <c r="AF30" s="59"/>
      <c r="AG30" s="59"/>
      <c r="AH30" s="59"/>
      <c r="AI30" s="59"/>
    </row>
    <row r="31" spans="2:35" ht="15">
      <c r="B31" s="21"/>
      <c r="C31" s="54" t="s">
        <v>306</v>
      </c>
      <c r="D31" s="54"/>
      <c r="E31" s="50">
        <v>0</v>
      </c>
      <c r="F31" s="50">
        <v>0</v>
      </c>
      <c r="G31" s="50">
        <v>0</v>
      </c>
      <c r="H31" s="50">
        <v>0</v>
      </c>
      <c r="I31" s="50">
        <v>0</v>
      </c>
      <c r="J31" s="50">
        <v>0</v>
      </c>
      <c r="K31" s="50">
        <v>0</v>
      </c>
      <c r="L31" s="50">
        <v>0</v>
      </c>
      <c r="M31" s="50">
        <v>0</v>
      </c>
      <c r="N31" s="50">
        <v>0</v>
      </c>
      <c r="O31" s="50">
        <v>0</v>
      </c>
      <c r="P31" s="50">
        <v>7303.9593462190605</v>
      </c>
      <c r="Q31" s="50">
        <v>16000.407974390291</v>
      </c>
      <c r="R31" s="50">
        <v>16000.442646637039</v>
      </c>
      <c r="S31" s="50">
        <v>16000.483698850068</v>
      </c>
      <c r="T31" s="50">
        <v>15999.461759191579</v>
      </c>
      <c r="U31" s="50">
        <v>15999.464066538059</v>
      </c>
      <c r="V31" s="50">
        <v>15999.490258284452</v>
      </c>
      <c r="W31" s="50">
        <v>15999.481728825618</v>
      </c>
      <c r="X31" s="50">
        <v>15999.492589173951</v>
      </c>
      <c r="Y31" s="50">
        <v>15999.682042136519</v>
      </c>
      <c r="Z31" s="50">
        <v>15999.686478015348</v>
      </c>
      <c r="AA31" s="50">
        <v>15999.690446407219</v>
      </c>
      <c r="AB31" s="50">
        <v>15999.694338892499</v>
      </c>
      <c r="AC31" s="50">
        <v>15999.69816598428</v>
      </c>
      <c r="AD31" s="59"/>
      <c r="AE31" s="59"/>
      <c r="AF31" s="59"/>
      <c r="AG31" s="59"/>
      <c r="AH31" s="59"/>
      <c r="AI31" s="59"/>
    </row>
    <row r="32" spans="2:35" ht="15.75">
      <c r="B32" s="21"/>
      <c r="C32" s="49" t="s">
        <v>18</v>
      </c>
      <c r="D32" s="49"/>
      <c r="E32" s="57">
        <v>0</v>
      </c>
      <c r="F32" s="57">
        <v>0</v>
      </c>
      <c r="G32" s="57">
        <v>0</v>
      </c>
      <c r="H32" s="57">
        <v>0</v>
      </c>
      <c r="I32" s="57">
        <v>0</v>
      </c>
      <c r="J32" s="57">
        <v>0</v>
      </c>
      <c r="K32" s="57">
        <v>0</v>
      </c>
      <c r="L32" s="57">
        <v>0</v>
      </c>
      <c r="M32" s="57">
        <v>0</v>
      </c>
      <c r="N32" s="57">
        <v>0</v>
      </c>
      <c r="O32" s="57">
        <v>0</v>
      </c>
      <c r="P32" s="57">
        <v>7303.9593462190605</v>
      </c>
      <c r="Q32" s="57">
        <v>16000.407974390291</v>
      </c>
      <c r="R32" s="57">
        <v>16000.442646637039</v>
      </c>
      <c r="S32" s="57">
        <v>16000.483698850068</v>
      </c>
      <c r="T32" s="57">
        <v>15999.461759191579</v>
      </c>
      <c r="U32" s="57">
        <v>15999.464066538059</v>
      </c>
      <c r="V32" s="57">
        <v>15999.490258284452</v>
      </c>
      <c r="W32" s="57">
        <v>15999.481728825618</v>
      </c>
      <c r="X32" s="57">
        <v>15999.492589173951</v>
      </c>
      <c r="Y32" s="57">
        <v>15999.682042136519</v>
      </c>
      <c r="Z32" s="57">
        <v>15999.686478015348</v>
      </c>
      <c r="AA32" s="57">
        <v>15999.690446407219</v>
      </c>
      <c r="AB32" s="57">
        <v>15999.694338892499</v>
      </c>
      <c r="AC32" s="57">
        <v>15999.69816598428</v>
      </c>
      <c r="AD32" s="59"/>
      <c r="AE32" s="59"/>
      <c r="AF32" s="59"/>
      <c r="AG32" s="59"/>
      <c r="AH32" s="59"/>
      <c r="AI32" s="59"/>
    </row>
    <row r="33" spans="2:35" ht="15.75">
      <c r="B33" s="53" t="s">
        <v>316</v>
      </c>
      <c r="C33" s="49"/>
      <c r="D33" s="49"/>
      <c r="E33" s="57">
        <v>0</v>
      </c>
      <c r="F33" s="57">
        <v>0</v>
      </c>
      <c r="G33" s="57">
        <v>0</v>
      </c>
      <c r="H33" s="57">
        <v>0</v>
      </c>
      <c r="I33" s="57">
        <v>0</v>
      </c>
      <c r="J33" s="57">
        <v>0</v>
      </c>
      <c r="K33" s="57">
        <v>0</v>
      </c>
      <c r="L33" s="57">
        <v>0</v>
      </c>
      <c r="M33" s="57">
        <v>0</v>
      </c>
      <c r="N33" s="57">
        <v>0</v>
      </c>
      <c r="O33" s="57">
        <v>0</v>
      </c>
      <c r="P33" s="57">
        <v>0</v>
      </c>
      <c r="Q33" s="57">
        <v>0</v>
      </c>
      <c r="R33" s="57">
        <v>0</v>
      </c>
      <c r="S33" s="57">
        <v>0</v>
      </c>
      <c r="T33" s="57">
        <v>0</v>
      </c>
      <c r="U33" s="57">
        <v>0</v>
      </c>
      <c r="V33" s="57">
        <v>0</v>
      </c>
      <c r="W33" s="57">
        <v>0</v>
      </c>
      <c r="X33" s="57">
        <v>0</v>
      </c>
      <c r="Y33" s="57">
        <v>0</v>
      </c>
      <c r="Z33" s="57">
        <v>0</v>
      </c>
      <c r="AA33" s="57">
        <v>0</v>
      </c>
      <c r="AB33" s="57">
        <v>0</v>
      </c>
      <c r="AC33" s="57">
        <v>0</v>
      </c>
      <c r="AD33" s="59"/>
      <c r="AE33" s="59"/>
      <c r="AF33" s="59"/>
      <c r="AG33" s="59"/>
      <c r="AH33" s="59"/>
      <c r="AI33" s="59"/>
    </row>
    <row r="34" spans="2:35" ht="15">
      <c r="B34" s="21"/>
      <c r="C34" s="54" t="s">
        <v>305</v>
      </c>
      <c r="D34" s="54"/>
      <c r="E34" s="50">
        <v>0</v>
      </c>
      <c r="F34" s="50">
        <v>0</v>
      </c>
      <c r="G34" s="50">
        <v>0</v>
      </c>
      <c r="H34" s="50">
        <v>0</v>
      </c>
      <c r="I34" s="50">
        <v>0</v>
      </c>
      <c r="J34" s="50">
        <v>0</v>
      </c>
      <c r="K34" s="50">
        <v>0</v>
      </c>
      <c r="L34" s="50">
        <v>0</v>
      </c>
      <c r="M34" s="50">
        <v>0</v>
      </c>
      <c r="N34" s="50">
        <v>0</v>
      </c>
      <c r="O34" s="50">
        <v>0</v>
      </c>
      <c r="P34" s="50">
        <v>0</v>
      </c>
      <c r="Q34" s="50">
        <v>0</v>
      </c>
      <c r="R34" s="50">
        <v>0</v>
      </c>
      <c r="S34" s="50">
        <v>0</v>
      </c>
      <c r="T34" s="50">
        <v>0</v>
      </c>
      <c r="U34" s="50">
        <v>0</v>
      </c>
      <c r="V34" s="50">
        <v>0</v>
      </c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  <c r="AC34" s="50">
        <v>0</v>
      </c>
      <c r="AD34" s="59"/>
      <c r="AE34" s="59"/>
      <c r="AF34" s="59"/>
      <c r="AG34" s="59"/>
      <c r="AH34" s="59"/>
      <c r="AI34" s="59"/>
    </row>
    <row r="35" spans="2:35" ht="15">
      <c r="B35" s="21"/>
      <c r="C35" s="54" t="s">
        <v>306</v>
      </c>
      <c r="D35" s="54"/>
      <c r="E35" s="50">
        <v>0</v>
      </c>
      <c r="F35" s="50">
        <v>0</v>
      </c>
      <c r="G35" s="50">
        <v>0</v>
      </c>
      <c r="H35" s="50">
        <v>0</v>
      </c>
      <c r="I35" s="50">
        <v>0</v>
      </c>
      <c r="J35" s="50">
        <v>0</v>
      </c>
      <c r="K35" s="50">
        <v>0</v>
      </c>
      <c r="L35" s="50">
        <v>25109.857718028168</v>
      </c>
      <c r="M35" s="50">
        <v>56553.800281971831</v>
      </c>
      <c r="N35" s="50">
        <v>56199.999999999993</v>
      </c>
      <c r="O35" s="50">
        <v>55346.101842022392</v>
      </c>
      <c r="P35" s="50">
        <v>57245.397361572061</v>
      </c>
      <c r="Q35" s="50">
        <v>56201.433010045832</v>
      </c>
      <c r="R35" s="50">
        <v>56201.554796312565</v>
      </c>
      <c r="S35" s="50">
        <v>56201.698992210855</v>
      </c>
      <c r="T35" s="50">
        <v>56198.109429160402</v>
      </c>
      <c r="U35" s="50">
        <v>56198.117533714976</v>
      </c>
      <c r="V35" s="50">
        <v>56198.209532224129</v>
      </c>
      <c r="W35" s="50">
        <v>56198.179572499968</v>
      </c>
      <c r="X35" s="50">
        <v>56198.217719473505</v>
      </c>
      <c r="Y35" s="50">
        <v>56198.883173004564</v>
      </c>
      <c r="Z35" s="50">
        <v>56198.898754028924</v>
      </c>
      <c r="AA35" s="50">
        <v>56198.912693005404</v>
      </c>
      <c r="AB35" s="50">
        <v>56198.926365359919</v>
      </c>
      <c r="AC35" s="50">
        <v>56198.939808019742</v>
      </c>
      <c r="AD35" s="59"/>
      <c r="AE35" s="59"/>
      <c r="AF35" s="59"/>
      <c r="AG35" s="59"/>
      <c r="AH35" s="59"/>
      <c r="AI35" s="59"/>
    </row>
    <row r="36" spans="2:35" ht="15.75">
      <c r="B36" s="21"/>
      <c r="C36" s="54" t="s">
        <v>18</v>
      </c>
      <c r="D36" s="49"/>
      <c r="E36" s="57">
        <v>0</v>
      </c>
      <c r="F36" s="57">
        <v>0</v>
      </c>
      <c r="G36" s="57">
        <v>0</v>
      </c>
      <c r="H36" s="57">
        <v>0</v>
      </c>
      <c r="I36" s="57">
        <v>0</v>
      </c>
      <c r="J36" s="57">
        <v>0</v>
      </c>
      <c r="K36" s="57">
        <v>0</v>
      </c>
      <c r="L36" s="57">
        <v>25109.857718028168</v>
      </c>
      <c r="M36" s="57">
        <v>56553.800281971831</v>
      </c>
      <c r="N36" s="57">
        <v>56199.999999999993</v>
      </c>
      <c r="O36" s="57">
        <v>55346.101842022392</v>
      </c>
      <c r="P36" s="57">
        <v>57245.397361572061</v>
      </c>
      <c r="Q36" s="57">
        <v>56201.433010045832</v>
      </c>
      <c r="R36" s="57">
        <v>56201.554796312565</v>
      </c>
      <c r="S36" s="57">
        <v>56201.698992210855</v>
      </c>
      <c r="T36" s="57">
        <v>56198.109429160402</v>
      </c>
      <c r="U36" s="57">
        <v>56198.117533714976</v>
      </c>
      <c r="V36" s="57">
        <v>56198.209532224129</v>
      </c>
      <c r="W36" s="57">
        <v>56198.179572499968</v>
      </c>
      <c r="X36" s="57">
        <v>56198.217719473505</v>
      </c>
      <c r="Y36" s="57">
        <v>56198.883173004564</v>
      </c>
      <c r="Z36" s="57">
        <v>56198.898754028924</v>
      </c>
      <c r="AA36" s="57">
        <v>56198.912693005404</v>
      </c>
      <c r="AB36" s="57">
        <v>56198.926365359919</v>
      </c>
      <c r="AC36" s="57">
        <v>56198.939808019742</v>
      </c>
      <c r="AD36" s="59"/>
      <c r="AE36" s="59"/>
      <c r="AF36" s="59"/>
      <c r="AG36" s="59"/>
      <c r="AH36" s="59"/>
      <c r="AI36" s="59"/>
    </row>
    <row r="37" spans="2:35" ht="15.75">
      <c r="B37" s="53" t="s">
        <v>317</v>
      </c>
      <c r="C37" s="49"/>
      <c r="D37" s="49"/>
      <c r="E37" s="57">
        <v>0</v>
      </c>
      <c r="F37" s="57">
        <v>0</v>
      </c>
      <c r="G37" s="57">
        <v>0</v>
      </c>
      <c r="H37" s="57">
        <v>0</v>
      </c>
      <c r="I37" s="57">
        <v>0</v>
      </c>
      <c r="J37" s="57">
        <v>0</v>
      </c>
      <c r="K37" s="57">
        <v>0</v>
      </c>
      <c r="L37" s="57">
        <v>0</v>
      </c>
      <c r="M37" s="57">
        <v>0</v>
      </c>
      <c r="N37" s="57">
        <v>0</v>
      </c>
      <c r="O37" s="57">
        <v>0</v>
      </c>
      <c r="P37" s="57">
        <v>0</v>
      </c>
      <c r="Q37" s="57">
        <v>0</v>
      </c>
      <c r="R37" s="57">
        <v>0</v>
      </c>
      <c r="S37" s="57">
        <v>0</v>
      </c>
      <c r="T37" s="57">
        <v>0</v>
      </c>
      <c r="U37" s="57">
        <v>0</v>
      </c>
      <c r="V37" s="57">
        <v>0</v>
      </c>
      <c r="W37" s="57">
        <v>0</v>
      </c>
      <c r="X37" s="57">
        <v>0</v>
      </c>
      <c r="Y37" s="57">
        <v>0</v>
      </c>
      <c r="Z37" s="57">
        <v>0</v>
      </c>
      <c r="AA37" s="57">
        <v>0</v>
      </c>
      <c r="AB37" s="57">
        <v>0</v>
      </c>
      <c r="AC37" s="57">
        <v>0</v>
      </c>
      <c r="AD37" s="59"/>
      <c r="AE37" s="59"/>
      <c r="AF37" s="59"/>
      <c r="AG37" s="59"/>
      <c r="AH37" s="59"/>
      <c r="AI37" s="59"/>
    </row>
    <row r="38" spans="2:35" ht="15">
      <c r="B38" s="21"/>
      <c r="C38" s="54" t="s">
        <v>305</v>
      </c>
      <c r="D38" s="54"/>
      <c r="E38" s="50">
        <v>0</v>
      </c>
      <c r="F38" s="50">
        <v>0</v>
      </c>
      <c r="G38" s="50">
        <v>0</v>
      </c>
      <c r="H38" s="50">
        <v>0</v>
      </c>
      <c r="I38" s="50">
        <v>0</v>
      </c>
      <c r="J38" s="50">
        <v>0</v>
      </c>
      <c r="K38" s="50">
        <v>0</v>
      </c>
      <c r="L38" s="50">
        <v>0</v>
      </c>
      <c r="M38" s="50">
        <v>0</v>
      </c>
      <c r="N38" s="50">
        <v>0</v>
      </c>
      <c r="O38" s="50">
        <v>0</v>
      </c>
      <c r="P38" s="50">
        <v>0</v>
      </c>
      <c r="Q38" s="50">
        <v>0</v>
      </c>
      <c r="R38" s="50">
        <v>0</v>
      </c>
      <c r="S38" s="50">
        <v>0</v>
      </c>
      <c r="T38" s="50">
        <v>0</v>
      </c>
      <c r="U38" s="50">
        <v>0</v>
      </c>
      <c r="V38" s="50">
        <v>0</v>
      </c>
      <c r="W38" s="50">
        <v>0</v>
      </c>
      <c r="X38" s="50">
        <v>0</v>
      </c>
      <c r="Y38" s="50">
        <v>0</v>
      </c>
      <c r="Z38" s="50">
        <v>0</v>
      </c>
      <c r="AA38" s="50">
        <v>0</v>
      </c>
      <c r="AB38" s="50">
        <v>0</v>
      </c>
      <c r="AC38" s="50">
        <v>0</v>
      </c>
      <c r="AD38" s="59"/>
      <c r="AE38" s="59"/>
      <c r="AF38" s="59"/>
      <c r="AG38" s="59"/>
      <c r="AH38" s="59"/>
      <c r="AI38" s="59"/>
    </row>
    <row r="39" spans="2:35" ht="15">
      <c r="B39" s="21"/>
      <c r="C39" s="54" t="s">
        <v>306</v>
      </c>
      <c r="D39" s="54"/>
      <c r="E39" s="50">
        <v>0</v>
      </c>
      <c r="F39" s="50">
        <v>0</v>
      </c>
      <c r="G39" s="50">
        <v>0</v>
      </c>
      <c r="H39" s="50">
        <v>0</v>
      </c>
      <c r="I39" s="50">
        <v>0</v>
      </c>
      <c r="J39" s="50">
        <v>0</v>
      </c>
      <c r="K39" s="50">
        <v>0</v>
      </c>
      <c r="L39" s="50">
        <v>10723.07091161344</v>
      </c>
      <c r="M39" s="50">
        <v>24377.634088386549</v>
      </c>
      <c r="N39" s="50">
        <v>24953.09</v>
      </c>
      <c r="O39" s="50">
        <v>25112.555106255702</v>
      </c>
      <c r="P39" s="50">
        <v>25974.335101780911</v>
      </c>
      <c r="Q39" s="50">
        <v>25500.650209184503</v>
      </c>
      <c r="R39" s="50">
        <v>25500.705468077758</v>
      </c>
      <c r="S39" s="50">
        <v>25500.770895042297</v>
      </c>
      <c r="T39" s="50">
        <v>25499.142178711572</v>
      </c>
      <c r="U39" s="50">
        <v>25499.145856045052</v>
      </c>
      <c r="V39" s="50">
        <v>25499.187599140838</v>
      </c>
      <c r="W39" s="50">
        <v>25499.174005315832</v>
      </c>
      <c r="X39" s="50">
        <v>25499.19131399598</v>
      </c>
      <c r="Y39" s="50">
        <v>25499.493254655077</v>
      </c>
      <c r="Z39" s="50">
        <v>25499.500324336968</v>
      </c>
      <c r="AA39" s="50">
        <v>25499.506648961531</v>
      </c>
      <c r="AB39" s="50">
        <v>25499.51285260994</v>
      </c>
      <c r="AC39" s="50">
        <v>25499.518952037422</v>
      </c>
      <c r="AD39" s="59"/>
      <c r="AE39" s="59"/>
      <c r="AF39" s="59"/>
      <c r="AG39" s="59"/>
      <c r="AH39" s="59"/>
      <c r="AI39" s="59"/>
    </row>
    <row r="40" spans="2:35" ht="15.75">
      <c r="B40" s="21"/>
      <c r="C40" s="49" t="s">
        <v>18</v>
      </c>
      <c r="D40" s="49"/>
      <c r="E40" s="57">
        <v>0</v>
      </c>
      <c r="F40" s="57">
        <v>0</v>
      </c>
      <c r="G40" s="57">
        <v>0</v>
      </c>
      <c r="H40" s="57">
        <v>0</v>
      </c>
      <c r="I40" s="57">
        <v>0</v>
      </c>
      <c r="J40" s="57">
        <v>0</v>
      </c>
      <c r="K40" s="57">
        <v>0</v>
      </c>
      <c r="L40" s="57">
        <v>10723.07091161344</v>
      </c>
      <c r="M40" s="57">
        <v>24377.634088386549</v>
      </c>
      <c r="N40" s="57">
        <v>24953.09</v>
      </c>
      <c r="O40" s="57">
        <v>25112.555106255702</v>
      </c>
      <c r="P40" s="57">
        <v>25974.335101780911</v>
      </c>
      <c r="Q40" s="57">
        <v>25500.650209184503</v>
      </c>
      <c r="R40" s="57">
        <v>25500.705468077758</v>
      </c>
      <c r="S40" s="57">
        <v>25500.770895042297</v>
      </c>
      <c r="T40" s="57">
        <v>25499.142178711572</v>
      </c>
      <c r="U40" s="57">
        <v>25499.145856045052</v>
      </c>
      <c r="V40" s="57">
        <v>25499.187599140838</v>
      </c>
      <c r="W40" s="57">
        <v>25499.174005315832</v>
      </c>
      <c r="X40" s="57">
        <v>25499.19131399598</v>
      </c>
      <c r="Y40" s="57">
        <v>25499.493254655077</v>
      </c>
      <c r="Z40" s="57">
        <v>25499.500324336968</v>
      </c>
      <c r="AA40" s="57">
        <v>25499.506648961531</v>
      </c>
      <c r="AB40" s="57">
        <v>25499.51285260994</v>
      </c>
      <c r="AC40" s="57">
        <v>25499.518952037422</v>
      </c>
      <c r="AD40" s="59"/>
      <c r="AE40" s="59"/>
      <c r="AF40" s="59"/>
      <c r="AG40" s="59"/>
      <c r="AH40" s="59"/>
      <c r="AI40" s="59"/>
    </row>
    <row r="41" spans="2:35" ht="15.75">
      <c r="B41" s="53" t="s">
        <v>318</v>
      </c>
      <c r="C41" s="49"/>
      <c r="D41" s="49"/>
      <c r="E41" s="57">
        <v>0</v>
      </c>
      <c r="F41" s="57">
        <v>0</v>
      </c>
      <c r="G41" s="57">
        <v>0</v>
      </c>
      <c r="H41" s="57">
        <v>0</v>
      </c>
      <c r="I41" s="57">
        <v>0</v>
      </c>
      <c r="J41" s="57">
        <v>0</v>
      </c>
      <c r="K41" s="57">
        <v>0</v>
      </c>
      <c r="L41" s="57">
        <v>0</v>
      </c>
      <c r="M41" s="57">
        <v>0</v>
      </c>
      <c r="N41" s="57">
        <v>0</v>
      </c>
      <c r="O41" s="57">
        <v>0</v>
      </c>
      <c r="P41" s="57">
        <v>0</v>
      </c>
      <c r="Q41" s="57">
        <v>0</v>
      </c>
      <c r="R41" s="57">
        <v>0</v>
      </c>
      <c r="S41" s="57">
        <v>0</v>
      </c>
      <c r="T41" s="57">
        <v>0</v>
      </c>
      <c r="U41" s="57">
        <v>0</v>
      </c>
      <c r="V41" s="57">
        <v>0</v>
      </c>
      <c r="W41" s="57">
        <v>0</v>
      </c>
      <c r="X41" s="57">
        <v>0</v>
      </c>
      <c r="Y41" s="57">
        <v>0</v>
      </c>
      <c r="Z41" s="57">
        <v>0</v>
      </c>
      <c r="AA41" s="57">
        <v>0</v>
      </c>
      <c r="AB41" s="57">
        <v>0</v>
      </c>
      <c r="AC41" s="57">
        <v>0</v>
      </c>
      <c r="AD41" s="59"/>
      <c r="AE41" s="59"/>
      <c r="AF41" s="59"/>
      <c r="AG41" s="59"/>
      <c r="AH41" s="59"/>
      <c r="AI41" s="59"/>
    </row>
    <row r="42" spans="2:35" ht="15">
      <c r="B42" s="21"/>
      <c r="C42" s="54" t="s">
        <v>305</v>
      </c>
      <c r="D42" s="54"/>
      <c r="E42" s="50">
        <v>0</v>
      </c>
      <c r="F42" s="50">
        <v>0</v>
      </c>
      <c r="G42" s="50">
        <v>0</v>
      </c>
      <c r="H42" s="50">
        <v>0</v>
      </c>
      <c r="I42" s="50">
        <v>0</v>
      </c>
      <c r="J42" s="50">
        <v>0</v>
      </c>
      <c r="K42" s="50">
        <v>0</v>
      </c>
      <c r="L42" s="50">
        <v>0</v>
      </c>
      <c r="M42" s="50">
        <v>0</v>
      </c>
      <c r="N42" s="50">
        <v>0</v>
      </c>
      <c r="O42" s="50">
        <v>0</v>
      </c>
      <c r="P42" s="50">
        <v>0</v>
      </c>
      <c r="Q42" s="50">
        <v>0</v>
      </c>
      <c r="R42" s="50">
        <v>0</v>
      </c>
      <c r="S42" s="50">
        <v>0</v>
      </c>
      <c r="T42" s="50">
        <v>0</v>
      </c>
      <c r="U42" s="50">
        <v>0</v>
      </c>
      <c r="V42" s="50">
        <v>0</v>
      </c>
      <c r="W42" s="50">
        <v>0</v>
      </c>
      <c r="X42" s="50">
        <v>0</v>
      </c>
      <c r="Y42" s="50">
        <v>0</v>
      </c>
      <c r="Z42" s="50">
        <v>0</v>
      </c>
      <c r="AA42" s="50">
        <v>0</v>
      </c>
      <c r="AB42" s="50">
        <v>0</v>
      </c>
      <c r="AC42" s="50">
        <v>0</v>
      </c>
      <c r="AD42" s="59"/>
      <c r="AE42" s="59"/>
      <c r="AF42" s="59"/>
      <c r="AG42" s="59"/>
      <c r="AH42" s="59"/>
      <c r="AI42" s="59"/>
    </row>
    <row r="43" spans="2:35" ht="15">
      <c r="B43" s="21"/>
      <c r="C43" s="54" t="s">
        <v>306</v>
      </c>
      <c r="D43" s="54"/>
      <c r="E43" s="50">
        <v>35000</v>
      </c>
      <c r="F43" s="50">
        <v>56437.000000000007</v>
      </c>
      <c r="G43" s="50">
        <v>73124.900000000009</v>
      </c>
      <c r="H43" s="50">
        <v>114244.1</v>
      </c>
      <c r="I43" s="50">
        <v>144626</v>
      </c>
      <c r="J43" s="50">
        <v>156507</v>
      </c>
      <c r="K43" s="50">
        <v>156603.9</v>
      </c>
      <c r="L43" s="50">
        <v>139329.46213172271</v>
      </c>
      <c r="M43" s="50">
        <v>100629.53786827726</v>
      </c>
      <c r="N43" s="50">
        <v>99999.999999999985</v>
      </c>
      <c r="O43" s="50">
        <v>98480.608259826316</v>
      </c>
      <c r="P43" s="50">
        <v>101860.13765404285</v>
      </c>
      <c r="Q43" s="50">
        <v>113698.23856608162</v>
      </c>
      <c r="R43" s="50">
        <v>143700.11519251292</v>
      </c>
      <c r="S43" s="50">
        <v>174843.71474775914</v>
      </c>
      <c r="T43" s="50">
        <v>198200.36446627986</v>
      </c>
      <c r="U43" s="50">
        <v>203851.84905692132</v>
      </c>
      <c r="V43" s="50">
        <v>201352.34393295791</v>
      </c>
      <c r="W43" s="50">
        <v>199993.52161032011</v>
      </c>
      <c r="X43" s="50">
        <v>199993.65736467432</v>
      </c>
      <c r="Y43" s="50">
        <v>199996.02552670654</v>
      </c>
      <c r="Z43" s="50">
        <v>199996.0809751919</v>
      </c>
      <c r="AA43" s="50">
        <v>199996.13058009039</v>
      </c>
      <c r="AB43" s="50">
        <v>199996.17923615631</v>
      </c>
      <c r="AC43" s="50">
        <v>199996.22707480329</v>
      </c>
      <c r="AD43" s="59"/>
      <c r="AE43" s="59"/>
      <c r="AF43" s="59"/>
      <c r="AG43" s="59"/>
      <c r="AH43" s="59"/>
      <c r="AI43" s="59"/>
    </row>
    <row r="44" spans="2:35" ht="15.75">
      <c r="B44" s="21"/>
      <c r="C44" s="54" t="s">
        <v>18</v>
      </c>
      <c r="D44" s="49"/>
      <c r="E44" s="57">
        <v>35000</v>
      </c>
      <c r="F44" s="57">
        <v>56437.000000000007</v>
      </c>
      <c r="G44" s="57">
        <v>73124.900000000009</v>
      </c>
      <c r="H44" s="57">
        <v>114244.1</v>
      </c>
      <c r="I44" s="57">
        <v>144626</v>
      </c>
      <c r="J44" s="57">
        <v>156507</v>
      </c>
      <c r="K44" s="57">
        <v>156603.9</v>
      </c>
      <c r="L44" s="57">
        <v>139329.46213172271</v>
      </c>
      <c r="M44" s="57">
        <v>100629.53786827726</v>
      </c>
      <c r="N44" s="57">
        <v>99999.999999999985</v>
      </c>
      <c r="O44" s="57">
        <v>98480.608259826316</v>
      </c>
      <c r="P44" s="57">
        <v>101860.13765404285</v>
      </c>
      <c r="Q44" s="57">
        <v>113698.23856608162</v>
      </c>
      <c r="R44" s="57">
        <v>143700.11519251292</v>
      </c>
      <c r="S44" s="57">
        <v>174843.71474775914</v>
      </c>
      <c r="T44" s="57">
        <v>198200.36446627986</v>
      </c>
      <c r="U44" s="57">
        <v>203851.84905692132</v>
      </c>
      <c r="V44" s="57">
        <v>201352.34393295791</v>
      </c>
      <c r="W44" s="57">
        <v>199993.52161032011</v>
      </c>
      <c r="X44" s="57">
        <v>199993.65736467432</v>
      </c>
      <c r="Y44" s="57">
        <v>199996.02552670654</v>
      </c>
      <c r="Z44" s="57">
        <v>199996.0809751919</v>
      </c>
      <c r="AA44" s="57">
        <v>199996.13058009039</v>
      </c>
      <c r="AB44" s="57">
        <v>199996.17923615631</v>
      </c>
      <c r="AC44" s="57">
        <v>199996.22707480329</v>
      </c>
      <c r="AD44" s="59"/>
      <c r="AE44" s="59"/>
      <c r="AF44" s="59"/>
      <c r="AG44" s="59"/>
      <c r="AH44" s="59"/>
      <c r="AI44" s="59"/>
    </row>
    <row r="45" spans="2:35" ht="15.75">
      <c r="B45" s="53" t="s">
        <v>319</v>
      </c>
      <c r="C45" s="49"/>
      <c r="D45" s="49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9"/>
      <c r="AE45" s="59"/>
      <c r="AF45" s="59"/>
      <c r="AG45" s="59"/>
      <c r="AH45" s="59"/>
      <c r="AI45" s="59"/>
    </row>
    <row r="46" spans="2:35" ht="15">
      <c r="B46" s="21"/>
      <c r="C46" s="54" t="s">
        <v>305</v>
      </c>
      <c r="D46" s="54"/>
      <c r="E46" s="50">
        <v>0</v>
      </c>
      <c r="F46" s="50">
        <v>0</v>
      </c>
      <c r="G46" s="50">
        <v>0</v>
      </c>
      <c r="H46" s="50">
        <v>0</v>
      </c>
      <c r="I46" s="50">
        <v>0</v>
      </c>
      <c r="J46" s="50">
        <v>0</v>
      </c>
      <c r="K46" s="50">
        <v>0</v>
      </c>
      <c r="L46" s="50">
        <v>0</v>
      </c>
      <c r="M46" s="50">
        <v>0</v>
      </c>
      <c r="N46" s="50">
        <v>0</v>
      </c>
      <c r="O46" s="50">
        <v>0</v>
      </c>
      <c r="P46" s="50">
        <v>0</v>
      </c>
      <c r="Q46" s="50">
        <v>0</v>
      </c>
      <c r="R46" s="50">
        <v>0</v>
      </c>
      <c r="S46" s="50">
        <v>0</v>
      </c>
      <c r="T46" s="50">
        <v>0</v>
      </c>
      <c r="U46" s="50">
        <v>0</v>
      </c>
      <c r="V46" s="50">
        <v>0</v>
      </c>
      <c r="W46" s="50">
        <v>0</v>
      </c>
      <c r="X46" s="50">
        <v>0</v>
      </c>
      <c r="Y46" s="50">
        <v>0</v>
      </c>
      <c r="Z46" s="50">
        <v>0</v>
      </c>
      <c r="AA46" s="50">
        <v>0</v>
      </c>
      <c r="AB46" s="50">
        <v>0</v>
      </c>
      <c r="AC46" s="50">
        <v>0</v>
      </c>
      <c r="AD46" s="59"/>
      <c r="AE46" s="59"/>
      <c r="AF46" s="59"/>
      <c r="AG46" s="59"/>
      <c r="AH46" s="59"/>
      <c r="AI46" s="59"/>
    </row>
    <row r="47" spans="2:35" ht="15">
      <c r="B47" s="21"/>
      <c r="C47" s="55" t="s">
        <v>306</v>
      </c>
      <c r="D47" s="54"/>
      <c r="E47" s="50">
        <v>35000</v>
      </c>
      <c r="F47" s="50">
        <v>56437.000000000007</v>
      </c>
      <c r="G47" s="50">
        <v>73124.900000000009</v>
      </c>
      <c r="H47" s="50">
        <v>114244.1</v>
      </c>
      <c r="I47" s="50">
        <v>144626</v>
      </c>
      <c r="J47" s="50">
        <v>156507</v>
      </c>
      <c r="K47" s="50">
        <v>156603.9</v>
      </c>
      <c r="L47" s="50">
        <v>175162.39076136431</v>
      </c>
      <c r="M47" s="50">
        <v>181560.97223863564</v>
      </c>
      <c r="N47" s="50">
        <v>181153.08999999997</v>
      </c>
      <c r="O47" s="50">
        <v>178939.26520810439</v>
      </c>
      <c r="P47" s="50">
        <v>192383.82946361488</v>
      </c>
      <c r="Q47" s="50">
        <v>211400.72975970226</v>
      </c>
      <c r="R47" s="50">
        <v>241402.81810354028</v>
      </c>
      <c r="S47" s="50">
        <v>272546.66833386233</v>
      </c>
      <c r="T47" s="50">
        <v>295897.07783334341</v>
      </c>
      <c r="U47" s="50">
        <v>301548.57651321939</v>
      </c>
      <c r="V47" s="50">
        <v>299049.23132260732</v>
      </c>
      <c r="W47" s="50">
        <v>297690.35691696149</v>
      </c>
      <c r="X47" s="50">
        <v>297690.55898731772</v>
      </c>
      <c r="Y47" s="50">
        <v>297694.08399650268</v>
      </c>
      <c r="Z47" s="50">
        <v>297694.16653157317</v>
      </c>
      <c r="AA47" s="50">
        <v>297694.24036846455</v>
      </c>
      <c r="AB47" s="50">
        <v>297694.31279301865</v>
      </c>
      <c r="AC47" s="50">
        <v>297694.38400084473</v>
      </c>
      <c r="AD47" s="59"/>
      <c r="AE47" s="59"/>
      <c r="AF47" s="59"/>
      <c r="AG47" s="59"/>
      <c r="AH47" s="59"/>
      <c r="AI47" s="59"/>
    </row>
    <row r="48" spans="2:35" ht="15.75">
      <c r="B48" s="21"/>
      <c r="C48" s="49" t="s">
        <v>319</v>
      </c>
      <c r="D48" s="56"/>
      <c r="E48" s="57">
        <v>35000</v>
      </c>
      <c r="F48" s="57">
        <v>56437.000000000007</v>
      </c>
      <c r="G48" s="57">
        <v>73124.900000000009</v>
      </c>
      <c r="H48" s="57">
        <v>114244.1</v>
      </c>
      <c r="I48" s="57">
        <v>144626</v>
      </c>
      <c r="J48" s="57">
        <v>156507</v>
      </c>
      <c r="K48" s="57">
        <v>156603.9</v>
      </c>
      <c r="L48" s="57">
        <v>175162.39076136431</v>
      </c>
      <c r="M48" s="57">
        <v>181560.97223863564</v>
      </c>
      <c r="N48" s="57">
        <v>181153.08999999997</v>
      </c>
      <c r="O48" s="57">
        <v>178939.26520810439</v>
      </c>
      <c r="P48" s="57">
        <v>192383.82946361488</v>
      </c>
      <c r="Q48" s="57">
        <v>211400.72975970226</v>
      </c>
      <c r="R48" s="57">
        <v>241402.81810354028</v>
      </c>
      <c r="S48" s="57">
        <v>272546.66833386233</v>
      </c>
      <c r="T48" s="57">
        <v>295897.07783334341</v>
      </c>
      <c r="U48" s="57">
        <v>301548.57651321939</v>
      </c>
      <c r="V48" s="57">
        <v>299049.23132260732</v>
      </c>
      <c r="W48" s="57">
        <v>297690.35691696149</v>
      </c>
      <c r="X48" s="57">
        <v>297690.55898731772</v>
      </c>
      <c r="Y48" s="57">
        <v>297694.08399650268</v>
      </c>
      <c r="Z48" s="57">
        <v>297694.16653157317</v>
      </c>
      <c r="AA48" s="57">
        <v>297694.24036846455</v>
      </c>
      <c r="AB48" s="57">
        <v>297694.31279301865</v>
      </c>
      <c r="AC48" s="57">
        <v>297694.38400084473</v>
      </c>
      <c r="AD48" s="59"/>
      <c r="AE48" s="59"/>
      <c r="AF48" s="59"/>
      <c r="AG48" s="59"/>
      <c r="AH48" s="59"/>
      <c r="AI48" s="59"/>
    </row>
    <row r="49" spans="2:35" ht="15.75">
      <c r="B49" s="53" t="s">
        <v>320</v>
      </c>
      <c r="C49" s="49"/>
      <c r="D49" s="49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9"/>
      <c r="AE49" s="59"/>
      <c r="AF49" s="59"/>
      <c r="AG49" s="59"/>
      <c r="AH49" s="59"/>
      <c r="AI49" s="59"/>
    </row>
    <row r="50" spans="2:35" ht="15">
      <c r="B50" s="21"/>
      <c r="C50" s="54" t="s">
        <v>305</v>
      </c>
      <c r="D50" s="54"/>
      <c r="E50" s="50">
        <v>1402076.4</v>
      </c>
      <c r="F50" s="50">
        <v>1461256.5999999999</v>
      </c>
      <c r="G50" s="50">
        <v>1307822.4000000001</v>
      </c>
      <c r="H50" s="50">
        <v>1164411.1000000001</v>
      </c>
      <c r="I50" s="50">
        <v>998203.4</v>
      </c>
      <c r="J50" s="50">
        <v>988185.10000000009</v>
      </c>
      <c r="K50" s="50">
        <v>977575.90000000014</v>
      </c>
      <c r="L50" s="50">
        <v>1001580.0289999999</v>
      </c>
      <c r="M50" s="50">
        <v>989891.27602593857</v>
      </c>
      <c r="N50" s="50">
        <v>910164.00744132709</v>
      </c>
      <c r="O50" s="50">
        <v>897623.0994710658</v>
      </c>
      <c r="P50" s="50">
        <v>876030.35321404762</v>
      </c>
      <c r="Q50" s="50">
        <v>876579.55759474915</v>
      </c>
      <c r="R50" s="50">
        <v>885355.21277978527</v>
      </c>
      <c r="S50" s="50">
        <v>901668.27005991433</v>
      </c>
      <c r="T50" s="50">
        <v>922011.81060637254</v>
      </c>
      <c r="U50" s="50">
        <v>919136.65241432097</v>
      </c>
      <c r="V50" s="50">
        <v>915055.40607683442</v>
      </c>
      <c r="W50" s="50">
        <v>910716.30793020828</v>
      </c>
      <c r="X50" s="50">
        <v>908372.68492010597</v>
      </c>
      <c r="Y50" s="50">
        <v>907242.98684634024</v>
      </c>
      <c r="Z50" s="50">
        <v>903350.65548726614</v>
      </c>
      <c r="AA50" s="50">
        <v>899580.31529805355</v>
      </c>
      <c r="AB50" s="50">
        <v>895950.02565091394</v>
      </c>
      <c r="AC50" s="50">
        <v>892566.73429989477</v>
      </c>
      <c r="AD50" s="59"/>
      <c r="AE50" s="59"/>
      <c r="AF50" s="59"/>
      <c r="AG50" s="59"/>
      <c r="AH50" s="59"/>
      <c r="AI50" s="59"/>
    </row>
    <row r="51" spans="2:35" ht="15">
      <c r="B51" s="21"/>
      <c r="C51" s="55" t="s">
        <v>306</v>
      </c>
      <c r="D51" s="54"/>
      <c r="E51" s="50">
        <v>713556</v>
      </c>
      <c r="F51" s="50">
        <v>894090.7</v>
      </c>
      <c r="G51" s="50">
        <v>955065.89999999991</v>
      </c>
      <c r="H51" s="50">
        <v>992077.70000000007</v>
      </c>
      <c r="I51" s="50">
        <v>760232.20000000007</v>
      </c>
      <c r="J51" s="50">
        <v>620679.19999999995</v>
      </c>
      <c r="K51" s="50">
        <v>726806.20000000007</v>
      </c>
      <c r="L51" s="50">
        <v>862821.9709999999</v>
      </c>
      <c r="M51" s="50">
        <v>855524.34280767618</v>
      </c>
      <c r="N51" s="50">
        <v>839835.99255867302</v>
      </c>
      <c r="O51" s="50">
        <v>852376.90052893374</v>
      </c>
      <c r="P51" s="50">
        <v>873969.64678595227</v>
      </c>
      <c r="Q51" s="50">
        <v>873420.44240525039</v>
      </c>
      <c r="R51" s="50">
        <v>864644.78722021542</v>
      </c>
      <c r="S51" s="50">
        <v>848331.72994008602</v>
      </c>
      <c r="T51" s="50">
        <v>827988.18939362769</v>
      </c>
      <c r="U51" s="50">
        <v>830863.34758567926</v>
      </c>
      <c r="V51" s="50">
        <v>834944.59392316593</v>
      </c>
      <c r="W51" s="50">
        <v>839283.69206979184</v>
      </c>
      <c r="X51" s="50">
        <v>841627.31507989345</v>
      </c>
      <c r="Y51" s="50">
        <v>842757.01315365965</v>
      </c>
      <c r="Z51" s="50">
        <v>846649.34451273398</v>
      </c>
      <c r="AA51" s="50">
        <v>850419.6847019468</v>
      </c>
      <c r="AB51" s="50">
        <v>854049.97434908606</v>
      </c>
      <c r="AC51" s="50">
        <v>857433.26570010465</v>
      </c>
      <c r="AD51" s="59"/>
      <c r="AE51" s="59"/>
      <c r="AF51" s="59"/>
      <c r="AG51" s="59"/>
      <c r="AH51" s="59"/>
      <c r="AI51" s="59"/>
    </row>
    <row r="52" spans="2:35" ht="15.75">
      <c r="B52" s="23"/>
      <c r="C52" s="462" t="s">
        <v>321</v>
      </c>
      <c r="D52" s="51"/>
      <c r="E52" s="57">
        <v>2115632.4</v>
      </c>
      <c r="F52" s="57">
        <v>2355347.2999999998</v>
      </c>
      <c r="G52" s="57">
        <v>2262888.2999999998</v>
      </c>
      <c r="H52" s="57">
        <v>2156488.8000000003</v>
      </c>
      <c r="I52" s="57">
        <v>1758435.6</v>
      </c>
      <c r="J52" s="57">
        <v>1608864.3</v>
      </c>
      <c r="K52" s="57">
        <v>1704382.1</v>
      </c>
      <c r="L52" s="57">
        <v>1864401.9999999998</v>
      </c>
      <c r="M52" s="57">
        <v>1845415.6188336147</v>
      </c>
      <c r="N52" s="57">
        <v>1750000</v>
      </c>
      <c r="O52" s="57">
        <v>1749999.9999999995</v>
      </c>
      <c r="P52" s="57">
        <v>1750000</v>
      </c>
      <c r="Q52" s="57">
        <v>1749999.9999999995</v>
      </c>
      <c r="R52" s="57">
        <v>1750000.0000000007</v>
      </c>
      <c r="S52" s="57">
        <v>1750000.0000000005</v>
      </c>
      <c r="T52" s="57">
        <v>1750000.0000000002</v>
      </c>
      <c r="U52" s="57">
        <v>1750000.0000000002</v>
      </c>
      <c r="V52" s="57">
        <v>1750000.0000000005</v>
      </c>
      <c r="W52" s="57">
        <v>1750000</v>
      </c>
      <c r="X52" s="57">
        <v>1749999.9999999995</v>
      </c>
      <c r="Y52" s="57">
        <v>1750000</v>
      </c>
      <c r="Z52" s="57">
        <v>1750000</v>
      </c>
      <c r="AA52" s="57">
        <v>1750000.0000000005</v>
      </c>
      <c r="AB52" s="57">
        <v>1750000</v>
      </c>
      <c r="AC52" s="57">
        <v>1749999.9999999995</v>
      </c>
      <c r="AD52" s="59"/>
      <c r="AE52" s="59"/>
      <c r="AF52" s="59"/>
      <c r="AG52" s="59"/>
      <c r="AH52" s="59"/>
      <c r="AI52" s="59"/>
    </row>
    <row r="53" spans="2:35"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</row>
    <row r="54" spans="2:35"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</row>
    <row r="55" spans="2:35"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</row>
    <row r="56" spans="2:35"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</row>
    <row r="57" spans="2:35"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</row>
    <row r="58" spans="2:35"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</row>
    <row r="59" spans="2:35"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</row>
    <row r="60" spans="2:35"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</row>
    <row r="61" spans="2:35"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</row>
    <row r="62" spans="2:35"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</row>
    <row r="63" spans="2:35"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</row>
    <row r="64" spans="2:35"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</row>
    <row r="65" spans="5:35"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</row>
    <row r="66" spans="5:35"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</row>
    <row r="67" spans="5:35"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</row>
    <row r="68" spans="5:35"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</row>
    <row r="69" spans="5:35"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</row>
    <row r="70" spans="5:35"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</row>
    <row r="71" spans="5:35"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</row>
    <row r="72" spans="5:35"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</row>
    <row r="73" spans="5:35"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</row>
    <row r="74" spans="5:35"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</row>
    <row r="75" spans="5:35"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</row>
    <row r="76" spans="5:35"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</row>
    <row r="77" spans="5:35"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</row>
    <row r="78" spans="5:35"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</row>
    <row r="79" spans="5:35"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</row>
    <row r="80" spans="5:35"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</row>
    <row r="81" spans="5:35"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</row>
    <row r="82" spans="5:35"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</row>
    <row r="83" spans="5:35"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</row>
    <row r="84" spans="5:35"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</row>
    <row r="85" spans="5:35"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</row>
    <row r="86" spans="5:35"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</row>
    <row r="87" spans="5:35"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</row>
  </sheetData>
  <pageMargins left="0.2" right="0.2" top="1" bottom="1" header="0.5" footer="0.5"/>
  <pageSetup scale="6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4E540087-D098-468C-B1CC-2C1EEF6808A3}"/>
</file>

<file path=customXml/itemProps2.xml><?xml version="1.0" encoding="utf-8"?>
<ds:datastoreItem xmlns:ds="http://schemas.openxmlformats.org/officeDocument/2006/customXml" ds:itemID="{6EDDD7BE-CD69-4F0D-B5BC-426C07B2F264}"/>
</file>

<file path=customXml/itemProps3.xml><?xml version="1.0" encoding="utf-8"?>
<ds:datastoreItem xmlns:ds="http://schemas.openxmlformats.org/officeDocument/2006/customXml" ds:itemID="{92D291BF-3FAC-43E6-9993-855044992A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checks</vt:lpstr>
      <vt:lpstr>Control</vt:lpstr>
      <vt:lpstr>Cover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Table_RevReq</vt:lpstr>
      <vt:lpstr>Reserves</vt:lpstr>
      <vt:lpstr>Sales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2014-03-06T22:47:26Z</dcterms:created>
  <dcterms:modified xsi:type="dcterms:W3CDTF">2014-03-08T05:07:01Z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