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Tables/pivotTable3.xml" ContentType="application/vnd.openxmlformats-officedocument.spreadsheetml.pivotTable+xml"/>
  <Override PartName="/xl/pivotTables/pivotTable2.xml" ContentType="application/vnd.openxmlformats-officedocument.spreadsheetml.pivotTabl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4" yWindow="3804" windowWidth="19440" windowHeight="4347" firstSheet="2" activeTab="5"/>
  </bookViews>
  <sheets>
    <sheet name="Regular Vacant PCNs (3)" sheetId="5" r:id="rId1"/>
    <sheet name="Regular Vacant PCNs (2)" sheetId="4" r:id="rId2"/>
    <sheet name="vacancies by group" sheetId="6" r:id="rId3"/>
    <sheet name="vacancy by phase" sheetId="7" r:id="rId4"/>
    <sheet name="vacancy by year" sheetId="8" r:id="rId5"/>
    <sheet name="Regular Vacant PCNs" sheetId="1" r:id="rId6"/>
    <sheet name="Sheet1" sheetId="2" r:id="rId7"/>
    <sheet name="Sheet2" sheetId="3" r:id="rId8"/>
  </sheets>
  <calcPr calcId="145621"/>
  <pivotCaches>
    <pivotCache cacheId="0" r:id="rId9"/>
  </pivotCaches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2" i="1"/>
  <c r="B212" i="5" l="1"/>
  <c r="X209" i="5"/>
  <c r="X3" i="5"/>
  <c r="Y48" i="5" s="1"/>
  <c r="X87" i="5"/>
  <c r="X208" i="5"/>
  <c r="X207" i="5"/>
  <c r="X130" i="5"/>
  <c r="X132" i="5"/>
  <c r="X135" i="5"/>
  <c r="X206" i="5"/>
  <c r="X4" i="5"/>
  <c r="X113" i="5"/>
  <c r="X205" i="5"/>
  <c r="X204" i="5"/>
  <c r="X203" i="5"/>
  <c r="X131" i="5"/>
  <c r="X202" i="5"/>
  <c r="X79" i="5"/>
  <c r="X50" i="5"/>
  <c r="X5" i="5"/>
  <c r="X6" i="5"/>
  <c r="X7" i="5"/>
  <c r="X8" i="5"/>
  <c r="X9" i="5"/>
  <c r="X10" i="5"/>
  <c r="X11" i="5"/>
  <c r="X12" i="5"/>
  <c r="X13" i="5"/>
  <c r="X14" i="5"/>
  <c r="X15" i="5"/>
  <c r="X16" i="5"/>
  <c r="X17" i="5"/>
  <c r="X161" i="5"/>
  <c r="X160" i="5"/>
  <c r="X153" i="5"/>
  <c r="X137" i="5"/>
  <c r="X126" i="5"/>
  <c r="X125" i="5"/>
  <c r="X201" i="5"/>
  <c r="X112" i="5"/>
  <c r="X95" i="5"/>
  <c r="X200" i="5"/>
  <c r="X199" i="5"/>
  <c r="X78" i="5"/>
  <c r="X120" i="5"/>
  <c r="X73" i="5"/>
  <c r="X198" i="5"/>
  <c r="X197" i="5"/>
  <c r="X58" i="5"/>
  <c r="X159" i="5"/>
  <c r="X92" i="5"/>
  <c r="X102" i="5"/>
  <c r="X196" i="5"/>
  <c r="X18" i="5"/>
  <c r="X152" i="5"/>
  <c r="X19" i="5"/>
  <c r="X20" i="5"/>
  <c r="X21" i="5"/>
  <c r="X22" i="5"/>
  <c r="X23" i="5"/>
  <c r="X111" i="5"/>
  <c r="X24" i="5"/>
  <c r="X25" i="5"/>
  <c r="X65" i="5"/>
  <c r="X75" i="5"/>
  <c r="X91" i="5"/>
  <c r="X61" i="5"/>
  <c r="X26" i="5"/>
  <c r="X195" i="5"/>
  <c r="X119" i="5"/>
  <c r="X27" i="5"/>
  <c r="X150" i="5"/>
  <c r="X194" i="5"/>
  <c r="X148" i="5"/>
  <c r="X164" i="5"/>
  <c r="X99" i="5"/>
  <c r="X142" i="5"/>
  <c r="X60" i="5"/>
  <c r="X85" i="5"/>
  <c r="X28" i="5"/>
  <c r="X77" i="5"/>
  <c r="X193" i="5"/>
  <c r="X128" i="5"/>
  <c r="X69" i="5"/>
  <c r="X101" i="5"/>
  <c r="X110" i="5"/>
  <c r="X29" i="5"/>
  <c r="X51" i="5"/>
  <c r="X109" i="5"/>
  <c r="X144" i="5"/>
  <c r="X30" i="5"/>
  <c r="X192" i="5"/>
  <c r="X191" i="5"/>
  <c r="X71" i="5"/>
  <c r="X82" i="5"/>
  <c r="X31" i="5"/>
  <c r="X190" i="5"/>
  <c r="X129" i="5"/>
  <c r="X163" i="5"/>
  <c r="X59" i="5"/>
  <c r="X76" i="5"/>
  <c r="X62" i="5"/>
  <c r="X63" i="5"/>
  <c r="X123" i="5"/>
  <c r="X189" i="5"/>
  <c r="X108" i="5"/>
  <c r="X54" i="5"/>
  <c r="X98" i="5"/>
  <c r="X57" i="5"/>
  <c r="X32" i="5"/>
  <c r="X141" i="5"/>
  <c r="X147" i="5"/>
  <c r="X67" i="5"/>
  <c r="X33" i="5"/>
  <c r="X81" i="5"/>
  <c r="X188" i="5"/>
  <c r="X187" i="5"/>
  <c r="X116" i="5"/>
  <c r="X162" i="5"/>
  <c r="X84" i="5"/>
  <c r="X34" i="5"/>
  <c r="X52" i="5"/>
  <c r="X158" i="5"/>
  <c r="X186" i="5"/>
  <c r="X93" i="5"/>
  <c r="X185" i="5"/>
  <c r="X89" i="5"/>
  <c r="X184" i="5"/>
  <c r="X35" i="5"/>
  <c r="X36" i="5"/>
  <c r="X138" i="5"/>
  <c r="X70" i="5"/>
  <c r="X183" i="5"/>
  <c r="X37" i="5"/>
  <c r="X182" i="5"/>
  <c r="X127" i="5"/>
  <c r="X86" i="5"/>
  <c r="X181" i="5"/>
  <c r="X114" i="5"/>
  <c r="X64" i="5"/>
  <c r="X72" i="5"/>
  <c r="X157" i="5"/>
  <c r="X143" i="5"/>
  <c r="X100" i="5"/>
  <c r="X118" i="5"/>
  <c r="X180" i="5"/>
  <c r="X146" i="5"/>
  <c r="X38" i="5"/>
  <c r="X149" i="5"/>
  <c r="X66" i="5"/>
  <c r="X179" i="5"/>
  <c r="X178" i="5"/>
  <c r="X177" i="5"/>
  <c r="X39" i="5"/>
  <c r="X40" i="5"/>
  <c r="X41" i="5"/>
  <c r="X176" i="5"/>
  <c r="X175" i="5"/>
  <c r="X42" i="5"/>
  <c r="X43" i="5"/>
  <c r="X140" i="5"/>
  <c r="X134" i="5"/>
  <c r="X174" i="5"/>
  <c r="X151" i="5"/>
  <c r="X107" i="5"/>
  <c r="X173" i="5"/>
  <c r="X88" i="5"/>
  <c r="X139" i="5"/>
  <c r="X94" i="5"/>
  <c r="X44" i="5"/>
  <c r="X172" i="5"/>
  <c r="X97" i="5"/>
  <c r="X106" i="5"/>
  <c r="X171" i="5"/>
  <c r="X170" i="5"/>
  <c r="X74" i="5"/>
  <c r="X169" i="5"/>
  <c r="X156" i="5"/>
  <c r="X90" i="5"/>
  <c r="X45" i="5"/>
  <c r="X168" i="5"/>
  <c r="X117" i="5"/>
  <c r="X46" i="5"/>
  <c r="X56" i="5"/>
  <c r="X155" i="5"/>
  <c r="X68" i="5"/>
  <c r="X53" i="5"/>
  <c r="X55" i="5"/>
  <c r="X105" i="5"/>
  <c r="X167" i="5"/>
  <c r="X154" i="5"/>
  <c r="X136" i="5"/>
  <c r="X115" i="5"/>
  <c r="X104" i="5"/>
  <c r="X103" i="5"/>
  <c r="X47" i="5"/>
  <c r="X133" i="5"/>
  <c r="X124" i="5"/>
  <c r="X122" i="5"/>
  <c r="X166" i="5"/>
  <c r="X121" i="5"/>
  <c r="X165" i="5"/>
  <c r="X96" i="5"/>
  <c r="X48" i="5"/>
  <c r="X80" i="5"/>
  <c r="X49" i="5"/>
  <c r="X83" i="5"/>
  <c r="X145" i="5"/>
  <c r="O212" i="5"/>
  <c r="M212" i="5"/>
  <c r="L212" i="5"/>
  <c r="K3" i="5"/>
  <c r="F3" i="5"/>
  <c r="K87" i="5"/>
  <c r="F87" i="5"/>
  <c r="K130" i="5"/>
  <c r="F130" i="5"/>
  <c r="K132" i="5"/>
  <c r="F132" i="5"/>
  <c r="K135" i="5"/>
  <c r="F135" i="5"/>
  <c r="K4" i="5"/>
  <c r="F4" i="5"/>
  <c r="K113" i="5"/>
  <c r="F113" i="5"/>
  <c r="K131" i="5"/>
  <c r="F131" i="5"/>
  <c r="K79" i="5"/>
  <c r="F79" i="5"/>
  <c r="K50" i="5"/>
  <c r="F50" i="5"/>
  <c r="K5" i="5"/>
  <c r="F5" i="5"/>
  <c r="K6" i="5"/>
  <c r="F6" i="5"/>
  <c r="K7" i="5"/>
  <c r="F7" i="5"/>
  <c r="K8" i="5"/>
  <c r="F8" i="5"/>
  <c r="K9" i="5"/>
  <c r="F9" i="5"/>
  <c r="K10" i="5"/>
  <c r="F10" i="5"/>
  <c r="K11" i="5"/>
  <c r="F11" i="5"/>
  <c r="K12" i="5"/>
  <c r="F12" i="5"/>
  <c r="K13" i="5"/>
  <c r="F13" i="5"/>
  <c r="K14" i="5"/>
  <c r="F14" i="5"/>
  <c r="K15" i="5"/>
  <c r="F15" i="5"/>
  <c r="K16" i="5"/>
  <c r="F16" i="5"/>
  <c r="K17" i="5"/>
  <c r="F17" i="5"/>
  <c r="K161" i="5"/>
  <c r="F161" i="5"/>
  <c r="K160" i="5"/>
  <c r="F160" i="5"/>
  <c r="K153" i="5"/>
  <c r="F153" i="5"/>
  <c r="K137" i="5"/>
  <c r="F137" i="5"/>
  <c r="K126" i="5"/>
  <c r="F126" i="5"/>
  <c r="K125" i="5"/>
  <c r="F125" i="5"/>
  <c r="K112" i="5"/>
  <c r="F112" i="5"/>
  <c r="K95" i="5"/>
  <c r="F95" i="5"/>
  <c r="K78" i="5"/>
  <c r="F78" i="5"/>
  <c r="K120" i="5"/>
  <c r="F120" i="5"/>
  <c r="K73" i="5"/>
  <c r="F73" i="5"/>
  <c r="K58" i="5"/>
  <c r="F58" i="5"/>
  <c r="K159" i="5"/>
  <c r="F159" i="5"/>
  <c r="K92" i="5"/>
  <c r="F92" i="5"/>
  <c r="K102" i="5"/>
  <c r="F102" i="5"/>
  <c r="K18" i="5"/>
  <c r="F18" i="5"/>
  <c r="K152" i="5"/>
  <c r="F152" i="5"/>
  <c r="K19" i="5"/>
  <c r="F19" i="5"/>
  <c r="K20" i="5"/>
  <c r="F20" i="5"/>
  <c r="K21" i="5"/>
  <c r="F21" i="5"/>
  <c r="K22" i="5"/>
  <c r="F22" i="5"/>
  <c r="K23" i="5"/>
  <c r="F23" i="5"/>
  <c r="K111" i="5"/>
  <c r="F111" i="5"/>
  <c r="K24" i="5"/>
  <c r="F24" i="5"/>
  <c r="K25" i="5"/>
  <c r="F25" i="5"/>
  <c r="K65" i="5"/>
  <c r="F65" i="5"/>
  <c r="K75" i="5"/>
  <c r="F75" i="5"/>
  <c r="K91" i="5"/>
  <c r="F91" i="5"/>
  <c r="K61" i="5"/>
  <c r="F61" i="5"/>
  <c r="K26" i="5"/>
  <c r="F26" i="5"/>
  <c r="K119" i="5"/>
  <c r="F119" i="5"/>
  <c r="K27" i="5"/>
  <c r="F27" i="5"/>
  <c r="K150" i="5"/>
  <c r="F150" i="5"/>
  <c r="K148" i="5"/>
  <c r="F148" i="5"/>
  <c r="K164" i="5"/>
  <c r="F164" i="5"/>
  <c r="K99" i="5"/>
  <c r="F99" i="5"/>
  <c r="K142" i="5"/>
  <c r="F142" i="5"/>
  <c r="K60" i="5"/>
  <c r="F60" i="5"/>
  <c r="K85" i="5"/>
  <c r="F85" i="5"/>
  <c r="K28" i="5"/>
  <c r="F28" i="5"/>
  <c r="K77" i="5"/>
  <c r="F77" i="5"/>
  <c r="K128" i="5"/>
  <c r="F128" i="5"/>
  <c r="K69" i="5"/>
  <c r="F69" i="5"/>
  <c r="K101" i="5"/>
  <c r="F101" i="5"/>
  <c r="K110" i="5"/>
  <c r="F110" i="5"/>
  <c r="K29" i="5"/>
  <c r="F29" i="5"/>
  <c r="K51" i="5"/>
  <c r="F51" i="5"/>
  <c r="K109" i="5"/>
  <c r="F109" i="5"/>
  <c r="K144" i="5"/>
  <c r="F144" i="5"/>
  <c r="K30" i="5"/>
  <c r="F30" i="5"/>
  <c r="K71" i="5"/>
  <c r="F71" i="5"/>
  <c r="K82" i="5"/>
  <c r="F82" i="5"/>
  <c r="K31" i="5"/>
  <c r="F31" i="5"/>
  <c r="K129" i="5"/>
  <c r="F129" i="5"/>
  <c r="K163" i="5"/>
  <c r="F163" i="5"/>
  <c r="K59" i="5"/>
  <c r="F59" i="5"/>
  <c r="K76" i="5"/>
  <c r="F76" i="5"/>
  <c r="K62" i="5"/>
  <c r="F62" i="5"/>
  <c r="K63" i="5"/>
  <c r="F63" i="5"/>
  <c r="K123" i="5"/>
  <c r="F123" i="5"/>
  <c r="K108" i="5"/>
  <c r="F108" i="5"/>
  <c r="K54" i="5"/>
  <c r="F54" i="5"/>
  <c r="K98" i="5"/>
  <c r="F98" i="5"/>
  <c r="K57" i="5"/>
  <c r="F57" i="5"/>
  <c r="K32" i="5"/>
  <c r="F32" i="5"/>
  <c r="K141" i="5"/>
  <c r="F141" i="5"/>
  <c r="K147" i="5"/>
  <c r="F147" i="5"/>
  <c r="K67" i="5"/>
  <c r="F67" i="5"/>
  <c r="K33" i="5"/>
  <c r="F33" i="5"/>
  <c r="K81" i="5"/>
  <c r="F81" i="5"/>
  <c r="K116" i="5"/>
  <c r="F116" i="5"/>
  <c r="K162" i="5"/>
  <c r="F162" i="5"/>
  <c r="K84" i="5"/>
  <c r="F84" i="5"/>
  <c r="K34" i="5"/>
  <c r="F34" i="5"/>
  <c r="K52" i="5"/>
  <c r="F52" i="5"/>
  <c r="K158" i="5"/>
  <c r="F158" i="5"/>
  <c r="K93" i="5"/>
  <c r="F93" i="5"/>
  <c r="K89" i="5"/>
  <c r="F89" i="5"/>
  <c r="K35" i="5"/>
  <c r="F35" i="5"/>
  <c r="K36" i="5"/>
  <c r="F36" i="5"/>
  <c r="K138" i="5"/>
  <c r="F138" i="5"/>
  <c r="K70" i="5"/>
  <c r="F70" i="5"/>
  <c r="K37" i="5"/>
  <c r="F37" i="5"/>
  <c r="K127" i="5"/>
  <c r="F127" i="5"/>
  <c r="K86" i="5"/>
  <c r="F86" i="5"/>
  <c r="K114" i="5"/>
  <c r="F114" i="5"/>
  <c r="K64" i="5"/>
  <c r="F64" i="5"/>
  <c r="K72" i="5"/>
  <c r="F72" i="5"/>
  <c r="K157" i="5"/>
  <c r="F157" i="5"/>
  <c r="K143" i="5"/>
  <c r="F143" i="5"/>
  <c r="K100" i="5"/>
  <c r="F100" i="5"/>
  <c r="K118" i="5"/>
  <c r="F118" i="5"/>
  <c r="K146" i="5"/>
  <c r="F146" i="5"/>
  <c r="K38" i="5"/>
  <c r="F38" i="5"/>
  <c r="K149" i="5"/>
  <c r="F149" i="5"/>
  <c r="K66" i="5"/>
  <c r="F66" i="5"/>
  <c r="K39" i="5"/>
  <c r="F39" i="5"/>
  <c r="K40" i="5"/>
  <c r="F40" i="5"/>
  <c r="K41" i="5"/>
  <c r="F41" i="5"/>
  <c r="K42" i="5"/>
  <c r="F42" i="5"/>
  <c r="K43" i="5"/>
  <c r="F43" i="5"/>
  <c r="K140" i="5"/>
  <c r="F140" i="5"/>
  <c r="K134" i="5"/>
  <c r="F134" i="5"/>
  <c r="K151" i="5"/>
  <c r="F151" i="5"/>
  <c r="K107" i="5"/>
  <c r="F107" i="5"/>
  <c r="K88" i="5"/>
  <c r="F88" i="5"/>
  <c r="K139" i="5"/>
  <c r="F139" i="5"/>
  <c r="K94" i="5"/>
  <c r="F94" i="5"/>
  <c r="K44" i="5"/>
  <c r="F44" i="5"/>
  <c r="K97" i="5"/>
  <c r="F97" i="5"/>
  <c r="K106" i="5"/>
  <c r="F106" i="5"/>
  <c r="K74" i="5"/>
  <c r="F74" i="5"/>
  <c r="K156" i="5"/>
  <c r="F156" i="5"/>
  <c r="K90" i="5"/>
  <c r="F90" i="5"/>
  <c r="K45" i="5"/>
  <c r="F45" i="5"/>
  <c r="K117" i="5"/>
  <c r="F117" i="5"/>
  <c r="K46" i="5"/>
  <c r="F46" i="5"/>
  <c r="K56" i="5"/>
  <c r="F56" i="5"/>
  <c r="K155" i="5"/>
  <c r="F155" i="5"/>
  <c r="K68" i="5"/>
  <c r="F68" i="5"/>
  <c r="K53" i="5"/>
  <c r="F53" i="5"/>
  <c r="K55" i="5"/>
  <c r="F55" i="5"/>
  <c r="K105" i="5"/>
  <c r="F105" i="5"/>
  <c r="K154" i="5"/>
  <c r="F154" i="5"/>
  <c r="K136" i="5"/>
  <c r="F136" i="5"/>
  <c r="K115" i="5"/>
  <c r="F115" i="5"/>
  <c r="K104" i="5"/>
  <c r="F104" i="5"/>
  <c r="K103" i="5"/>
  <c r="F103" i="5"/>
  <c r="K47" i="5"/>
  <c r="F47" i="5"/>
  <c r="K133" i="5"/>
  <c r="F133" i="5"/>
  <c r="K124" i="5"/>
  <c r="F124" i="5"/>
  <c r="K122" i="5"/>
  <c r="F122" i="5"/>
  <c r="K121" i="5"/>
  <c r="F121" i="5"/>
  <c r="K96" i="5"/>
  <c r="F96" i="5"/>
  <c r="K48" i="5"/>
  <c r="F48" i="5"/>
  <c r="K80" i="5"/>
  <c r="F80" i="5"/>
  <c r="K49" i="5"/>
  <c r="F49" i="5"/>
  <c r="K83" i="5"/>
  <c r="F83" i="5"/>
  <c r="K145" i="5"/>
  <c r="F145" i="5"/>
  <c r="D212" i="5"/>
  <c r="L212" i="4"/>
  <c r="K212" i="4"/>
  <c r="N212" i="4"/>
  <c r="C212" i="4"/>
  <c r="J144" i="4"/>
  <c r="E144" i="4"/>
  <c r="J93" i="4"/>
  <c r="E93" i="4"/>
  <c r="J208" i="4"/>
  <c r="E208" i="4"/>
  <c r="J207" i="4"/>
  <c r="E207" i="4"/>
  <c r="J204" i="4"/>
  <c r="E204" i="4"/>
  <c r="J203" i="4"/>
  <c r="E203" i="4"/>
  <c r="J202" i="4"/>
  <c r="E202" i="4"/>
  <c r="J193" i="4"/>
  <c r="E193" i="4"/>
  <c r="J176" i="4"/>
  <c r="E176" i="4"/>
  <c r="J175" i="4"/>
  <c r="E175" i="4"/>
  <c r="J162" i="4"/>
  <c r="E162" i="4"/>
  <c r="J160" i="4"/>
  <c r="E160" i="4"/>
  <c r="J159" i="4"/>
  <c r="E159" i="4"/>
  <c r="J156" i="4"/>
  <c r="E156" i="4"/>
  <c r="J154" i="4"/>
  <c r="E154" i="4"/>
  <c r="J153" i="4"/>
  <c r="E153" i="4"/>
  <c r="J152" i="4"/>
  <c r="E152" i="4"/>
  <c r="J146" i="4"/>
  <c r="E146" i="4"/>
  <c r="J143" i="4"/>
  <c r="E143" i="4"/>
  <c r="J141" i="4"/>
  <c r="E141" i="4"/>
  <c r="J140" i="4"/>
  <c r="E140" i="4"/>
  <c r="J134" i="4"/>
  <c r="E134" i="4"/>
  <c r="J131" i="4"/>
  <c r="E131" i="4"/>
  <c r="J130" i="4"/>
  <c r="E130" i="4"/>
  <c r="J128" i="4"/>
  <c r="E128" i="4"/>
  <c r="J121" i="4"/>
  <c r="E121" i="4"/>
  <c r="J115" i="4"/>
  <c r="E115" i="4"/>
  <c r="J107" i="4"/>
  <c r="E107" i="4"/>
  <c r="J103" i="4"/>
  <c r="E103" i="4"/>
  <c r="J102" i="4"/>
  <c r="E102" i="4"/>
  <c r="J101" i="4"/>
  <c r="E101" i="4"/>
  <c r="J100" i="4"/>
  <c r="E100" i="4"/>
  <c r="J99" i="4"/>
  <c r="E99" i="4"/>
  <c r="J97" i="4"/>
  <c r="E97" i="4"/>
  <c r="J91" i="4"/>
  <c r="E91" i="4"/>
  <c r="J90" i="4"/>
  <c r="E90" i="4"/>
  <c r="J82" i="4"/>
  <c r="E82" i="4"/>
  <c r="J81" i="4"/>
  <c r="E81" i="4"/>
  <c r="J80" i="4"/>
  <c r="E80" i="4"/>
  <c r="J74" i="4"/>
  <c r="E74" i="4"/>
  <c r="J72" i="4"/>
  <c r="E72" i="4"/>
  <c r="J70" i="4"/>
  <c r="E70" i="4"/>
  <c r="J68" i="4"/>
  <c r="E68" i="4"/>
  <c r="J67" i="4"/>
  <c r="E67" i="4"/>
  <c r="J66" i="4"/>
  <c r="E66" i="4"/>
  <c r="J64" i="4"/>
  <c r="E64" i="4"/>
  <c r="J61" i="4"/>
  <c r="E61" i="4"/>
  <c r="J57" i="4"/>
  <c r="E57" i="4"/>
  <c r="J56" i="4"/>
  <c r="E56" i="4"/>
  <c r="J55" i="4"/>
  <c r="E55" i="4"/>
  <c r="J50" i="4"/>
  <c r="E50" i="4"/>
  <c r="J49" i="4"/>
  <c r="E49" i="4"/>
  <c r="J47" i="4"/>
  <c r="E47" i="4"/>
  <c r="J44" i="4"/>
  <c r="E44" i="4"/>
  <c r="J43" i="4"/>
  <c r="E43" i="4"/>
  <c r="J42" i="4"/>
  <c r="E42" i="4"/>
  <c r="J39" i="4"/>
  <c r="E39" i="4"/>
  <c r="J35" i="4"/>
  <c r="E35" i="4"/>
  <c r="J29" i="4"/>
  <c r="E29" i="4"/>
  <c r="J27" i="4"/>
  <c r="E27" i="4"/>
  <c r="J25" i="4"/>
  <c r="E25" i="4"/>
  <c r="J23" i="4"/>
  <c r="E23" i="4"/>
  <c r="J20" i="4"/>
  <c r="E20" i="4"/>
  <c r="J19" i="4"/>
  <c r="E19" i="4"/>
  <c r="J18" i="4"/>
  <c r="E18" i="4"/>
  <c r="J17" i="4"/>
  <c r="E17" i="4"/>
  <c r="J15" i="4"/>
  <c r="E15" i="4"/>
  <c r="J14" i="4"/>
  <c r="E14" i="4"/>
  <c r="J13" i="4"/>
  <c r="E13" i="4"/>
  <c r="J12" i="4"/>
  <c r="E12" i="4"/>
  <c r="J10" i="4"/>
  <c r="E10" i="4"/>
  <c r="J4" i="4"/>
  <c r="E4" i="4"/>
  <c r="J3" i="4"/>
  <c r="E3" i="4"/>
  <c r="J170" i="4"/>
  <c r="E170" i="4"/>
  <c r="J167" i="4"/>
  <c r="E167" i="4"/>
  <c r="J157" i="4"/>
  <c r="E157" i="4"/>
  <c r="J135" i="4"/>
  <c r="E135" i="4"/>
  <c r="J132" i="4"/>
  <c r="E132" i="4"/>
  <c r="J125" i="4"/>
  <c r="E125" i="4"/>
  <c r="J104" i="4"/>
  <c r="E104" i="4"/>
  <c r="J89" i="4"/>
  <c r="E89" i="4"/>
  <c r="J192" i="4"/>
  <c r="E192" i="4"/>
  <c r="J151" i="4"/>
  <c r="E151" i="4"/>
  <c r="J149" i="4"/>
  <c r="E149" i="4"/>
  <c r="J108" i="4"/>
  <c r="E108" i="4"/>
  <c r="J71" i="4"/>
  <c r="E71" i="4"/>
  <c r="J24" i="4"/>
  <c r="E24" i="4"/>
  <c r="J124" i="4"/>
  <c r="E124" i="4"/>
  <c r="J123" i="4"/>
  <c r="E123" i="4"/>
  <c r="J79" i="4"/>
  <c r="E79" i="4"/>
  <c r="J52" i="4"/>
  <c r="E52" i="4"/>
  <c r="J51" i="4"/>
  <c r="E51" i="4"/>
  <c r="J28" i="4"/>
  <c r="E28" i="4"/>
  <c r="J5" i="4"/>
  <c r="E5" i="4"/>
  <c r="J166" i="4"/>
  <c r="E166" i="4"/>
  <c r="J122" i="4"/>
  <c r="E122" i="4"/>
  <c r="J113" i="4"/>
  <c r="E113" i="4"/>
  <c r="J63" i="4"/>
  <c r="E63" i="4"/>
  <c r="J6" i="4"/>
  <c r="E6" i="4"/>
  <c r="J195" i="4"/>
  <c r="E195" i="4"/>
  <c r="J179" i="4"/>
  <c r="E179" i="4"/>
  <c r="J139" i="4"/>
  <c r="E139" i="4"/>
  <c r="J110" i="4"/>
  <c r="E110" i="4"/>
  <c r="J109" i="4"/>
  <c r="E109" i="4"/>
  <c r="J98" i="4"/>
  <c r="E98" i="4"/>
  <c r="J96" i="4"/>
  <c r="E96" i="4"/>
  <c r="J46" i="4"/>
  <c r="E46" i="4"/>
  <c r="J199" i="4"/>
  <c r="E199" i="4"/>
  <c r="J191" i="4"/>
  <c r="E191" i="4"/>
  <c r="J190" i="4"/>
  <c r="E190" i="4"/>
  <c r="J189" i="4"/>
  <c r="E189" i="4"/>
  <c r="J188" i="4"/>
  <c r="E188" i="4"/>
  <c r="J187" i="4"/>
  <c r="E187" i="4"/>
  <c r="J186" i="4"/>
  <c r="E186" i="4"/>
  <c r="J185" i="4"/>
  <c r="E185" i="4"/>
  <c r="J184" i="4"/>
  <c r="E184" i="4"/>
  <c r="J174" i="4"/>
  <c r="E174" i="4"/>
  <c r="J173" i="4"/>
  <c r="E173" i="4"/>
  <c r="J171" i="4"/>
  <c r="E171" i="4"/>
  <c r="J165" i="4"/>
  <c r="E165" i="4"/>
  <c r="J161" i="4"/>
  <c r="E161" i="4"/>
  <c r="J155" i="4"/>
  <c r="E155" i="4"/>
  <c r="J150" i="4"/>
  <c r="E150" i="4"/>
  <c r="J148" i="4"/>
  <c r="E148" i="4"/>
  <c r="J137" i="4"/>
  <c r="E137" i="4"/>
  <c r="J136" i="4"/>
  <c r="E136" i="4"/>
  <c r="J133" i="4"/>
  <c r="E133" i="4"/>
  <c r="J117" i="4"/>
  <c r="E117" i="4"/>
  <c r="J116" i="4"/>
  <c r="E116" i="4"/>
  <c r="J112" i="4"/>
  <c r="E112" i="4"/>
  <c r="J111" i="4"/>
  <c r="E111" i="4"/>
  <c r="J88" i="4"/>
  <c r="E88" i="4"/>
  <c r="J86" i="4"/>
  <c r="E86" i="4"/>
  <c r="J84" i="4"/>
  <c r="E84" i="4"/>
  <c r="J62" i="4"/>
  <c r="E62" i="4"/>
  <c r="J41" i="4"/>
  <c r="E41" i="4"/>
  <c r="J33" i="4"/>
  <c r="E33" i="4"/>
  <c r="J26" i="4"/>
  <c r="E26" i="4"/>
  <c r="J8" i="4"/>
  <c r="E8" i="4"/>
  <c r="J7" i="4"/>
  <c r="E7" i="4"/>
  <c r="J145" i="4"/>
  <c r="E145" i="4"/>
  <c r="J77" i="4"/>
  <c r="E77" i="4"/>
  <c r="J200" i="4"/>
  <c r="E200" i="4"/>
  <c r="J183" i="4"/>
  <c r="E183" i="4"/>
  <c r="J182" i="4"/>
  <c r="E182" i="4"/>
  <c r="J181" i="4"/>
  <c r="E181" i="4"/>
  <c r="J180" i="4"/>
  <c r="E180" i="4"/>
  <c r="J178" i="4"/>
  <c r="E178" i="4"/>
  <c r="J177" i="4"/>
  <c r="E177" i="4"/>
  <c r="J147" i="4"/>
  <c r="E147" i="4"/>
  <c r="J127" i="4"/>
  <c r="E127" i="4"/>
  <c r="J126" i="4"/>
  <c r="E126" i="4"/>
  <c r="J120" i="4"/>
  <c r="E120" i="4"/>
  <c r="J105" i="4"/>
  <c r="E105" i="4"/>
  <c r="J92" i="4"/>
  <c r="E92" i="4"/>
  <c r="J75" i="4"/>
  <c r="E75" i="4"/>
  <c r="J69" i="4"/>
  <c r="E69" i="4"/>
  <c r="J38" i="4"/>
  <c r="E38" i="4"/>
  <c r="J32" i="4"/>
  <c r="E32" i="4"/>
  <c r="J31" i="4"/>
  <c r="E31" i="4"/>
  <c r="J22" i="4"/>
  <c r="E22" i="4"/>
  <c r="J16" i="4"/>
  <c r="E16" i="4"/>
  <c r="Y209" i="5" l="1"/>
  <c r="Y164" i="5"/>
  <c r="G42" i="1"/>
  <c r="F42" i="1"/>
  <c r="G133" i="1"/>
  <c r="F133" i="1"/>
  <c r="G116" i="1"/>
  <c r="F116" i="1"/>
  <c r="G4" i="1"/>
  <c r="F4" i="1"/>
  <c r="F64" i="1" l="1"/>
  <c r="F56" i="1"/>
  <c r="F21" i="1"/>
  <c r="F110" i="1"/>
  <c r="F57" i="1"/>
  <c r="F111" i="1"/>
  <c r="F102" i="1"/>
  <c r="F77" i="1"/>
  <c r="F103" i="1"/>
  <c r="F100" i="1"/>
  <c r="F101" i="1"/>
  <c r="F3" i="1"/>
  <c r="F162" i="1"/>
  <c r="G162" i="1"/>
  <c r="F163" i="1"/>
  <c r="G163" i="1"/>
  <c r="F22" i="1"/>
  <c r="G22" i="1"/>
  <c r="G64" i="1"/>
  <c r="F7" i="1"/>
  <c r="G7" i="1"/>
  <c r="F90" i="1"/>
  <c r="G90" i="1"/>
  <c r="F75" i="1"/>
  <c r="G75" i="1"/>
  <c r="F70" i="1"/>
  <c r="G70" i="1"/>
  <c r="F76" i="1"/>
  <c r="G76" i="1"/>
  <c r="F74" i="1"/>
  <c r="G74" i="1"/>
  <c r="F5" i="1"/>
  <c r="G5" i="1"/>
  <c r="F89" i="1"/>
  <c r="G89" i="1"/>
  <c r="F60" i="1"/>
  <c r="G60" i="1"/>
  <c r="F63" i="1"/>
  <c r="G63" i="1"/>
  <c r="G77" i="1"/>
  <c r="F81" i="1"/>
  <c r="G81" i="1"/>
  <c r="F10" i="1"/>
  <c r="G10" i="1"/>
  <c r="F141" i="1"/>
  <c r="G141" i="1"/>
  <c r="F29" i="1"/>
  <c r="G29" i="1"/>
  <c r="F59" i="1"/>
  <c r="G59" i="1"/>
  <c r="F82" i="1"/>
  <c r="G82" i="1"/>
  <c r="F71" i="1"/>
  <c r="G71" i="1"/>
  <c r="F72" i="1"/>
  <c r="G72" i="1"/>
  <c r="F61" i="1"/>
  <c r="G61" i="1"/>
  <c r="G57" i="1"/>
  <c r="F23" i="1"/>
  <c r="G23" i="1"/>
  <c r="F62" i="1"/>
  <c r="G62" i="1"/>
  <c r="F58" i="1"/>
  <c r="G58" i="1"/>
  <c r="F20" i="1"/>
  <c r="G20" i="1"/>
  <c r="F12" i="1"/>
  <c r="G12" i="1"/>
  <c r="F25" i="1"/>
  <c r="G25" i="1"/>
  <c r="F44" i="1"/>
  <c r="G44" i="1"/>
  <c r="F153" i="1"/>
  <c r="G153" i="1"/>
  <c r="F137" i="1"/>
  <c r="G137" i="1"/>
  <c r="F147" i="1"/>
  <c r="G147" i="1"/>
  <c r="F145" i="1"/>
  <c r="G145" i="1"/>
  <c r="F146" i="1"/>
  <c r="G146" i="1"/>
  <c r="F95" i="1"/>
  <c r="G95" i="1"/>
  <c r="F86" i="1"/>
  <c r="G86" i="1"/>
  <c r="F84" i="1"/>
  <c r="G84" i="1"/>
  <c r="F83" i="1"/>
  <c r="G83" i="1"/>
  <c r="F85" i="1"/>
  <c r="G85" i="1"/>
  <c r="F88" i="1"/>
  <c r="G88" i="1"/>
  <c r="F66" i="1"/>
  <c r="G66" i="1"/>
  <c r="F67" i="1"/>
  <c r="G67" i="1"/>
  <c r="F80" i="1"/>
  <c r="G80" i="1"/>
  <c r="F124" i="1"/>
  <c r="G124" i="1"/>
  <c r="F115" i="1"/>
  <c r="G115" i="1"/>
  <c r="F130" i="1"/>
  <c r="G130" i="1"/>
  <c r="F19" i="1"/>
  <c r="G19" i="1"/>
  <c r="F18" i="1"/>
  <c r="G18" i="1"/>
  <c r="F16" i="1"/>
  <c r="G16" i="1"/>
  <c r="F15" i="1"/>
  <c r="G15" i="1"/>
  <c r="F78" i="1"/>
  <c r="G78" i="1"/>
  <c r="F79" i="1"/>
  <c r="G79" i="1"/>
  <c r="F9" i="1"/>
  <c r="G9" i="1"/>
  <c r="F13" i="1"/>
  <c r="G13" i="1"/>
  <c r="G3" i="1"/>
  <c r="F158" i="1"/>
  <c r="G158" i="1"/>
  <c r="F17" i="1"/>
  <c r="G17" i="1"/>
  <c r="F28" i="1"/>
  <c r="G28" i="1"/>
  <c r="F43" i="1"/>
  <c r="G43" i="1"/>
  <c r="F38" i="1"/>
  <c r="G38" i="1"/>
  <c r="F50" i="1"/>
  <c r="G50" i="1"/>
  <c r="F35" i="1"/>
  <c r="G35" i="1"/>
  <c r="G56" i="1"/>
  <c r="F52" i="1"/>
  <c r="G52" i="1"/>
  <c r="F51" i="1"/>
  <c r="G51" i="1"/>
  <c r="F53" i="1"/>
  <c r="G53" i="1"/>
  <c r="F54" i="1"/>
  <c r="G54" i="1"/>
  <c r="F39" i="1"/>
  <c r="G39" i="1"/>
  <c r="F33" i="1"/>
  <c r="G33" i="1"/>
  <c r="F46" i="1"/>
  <c r="G46" i="1"/>
  <c r="F8" i="1"/>
  <c r="G8" i="1"/>
  <c r="G21" i="1"/>
  <c r="F14" i="1"/>
  <c r="G14" i="1"/>
  <c r="F6" i="1"/>
  <c r="G6" i="1"/>
  <c r="F107" i="1"/>
  <c r="G107" i="1"/>
  <c r="F128" i="1"/>
  <c r="G128" i="1"/>
  <c r="F134" i="1"/>
  <c r="G134" i="1"/>
  <c r="F126" i="1"/>
  <c r="G126" i="1"/>
  <c r="F114" i="1"/>
  <c r="G114" i="1"/>
  <c r="F157" i="1"/>
  <c r="G157" i="1"/>
  <c r="F138" i="1"/>
  <c r="G138" i="1"/>
  <c r="F121" i="1"/>
  <c r="G121" i="1"/>
  <c r="F151" i="1"/>
  <c r="G151" i="1"/>
  <c r="F106" i="1"/>
  <c r="G106" i="1"/>
  <c r="F119" i="1"/>
  <c r="G119" i="1"/>
  <c r="F159" i="1"/>
  <c r="G159" i="1"/>
  <c r="F129" i="1"/>
  <c r="G129" i="1"/>
  <c r="G103" i="1"/>
  <c r="F125" i="1"/>
  <c r="G125" i="1"/>
  <c r="F120" i="1"/>
  <c r="G120" i="1"/>
  <c r="F155" i="1"/>
  <c r="G155" i="1"/>
  <c r="F109" i="1"/>
  <c r="G109" i="1"/>
  <c r="F99" i="1"/>
  <c r="G99" i="1"/>
  <c r="F93" i="1"/>
  <c r="G93" i="1"/>
  <c r="F156" i="1"/>
  <c r="G156" i="1"/>
  <c r="F160" i="1"/>
  <c r="G160" i="1"/>
  <c r="F161" i="1"/>
  <c r="G161" i="1"/>
  <c r="F98" i="1"/>
  <c r="G98" i="1"/>
  <c r="F131" i="1"/>
  <c r="G131" i="1"/>
  <c r="F92" i="1"/>
  <c r="G92" i="1"/>
  <c r="F104" i="1"/>
  <c r="G104" i="1"/>
  <c r="F113" i="1"/>
  <c r="G113" i="1"/>
  <c r="G102" i="1"/>
  <c r="F94" i="1"/>
  <c r="G94" i="1"/>
  <c r="F154" i="1"/>
  <c r="G154" i="1"/>
  <c r="F108" i="1"/>
  <c r="G108" i="1"/>
  <c r="F91" i="1"/>
  <c r="G91" i="1"/>
  <c r="F139" i="1"/>
  <c r="G139" i="1"/>
  <c r="F87" i="1"/>
  <c r="G87" i="1"/>
  <c r="F96" i="1"/>
  <c r="G96" i="1"/>
  <c r="F68" i="1"/>
  <c r="G68" i="1"/>
  <c r="F49" i="1"/>
  <c r="G49" i="1"/>
  <c r="F27" i="1"/>
  <c r="G27" i="1"/>
  <c r="F40" i="1"/>
  <c r="G40" i="1"/>
  <c r="F48" i="1"/>
  <c r="G48" i="1"/>
  <c r="F118" i="1"/>
  <c r="G118" i="1"/>
  <c r="F143" i="1"/>
  <c r="G143" i="1"/>
  <c r="F142" i="1"/>
  <c r="G142" i="1"/>
  <c r="F2" i="1"/>
  <c r="G2" i="1"/>
  <c r="F11" i="1"/>
  <c r="G11" i="1"/>
  <c r="F136" i="1"/>
  <c r="G136" i="1"/>
  <c r="F152" i="1"/>
  <c r="G152" i="1"/>
  <c r="F117" i="1"/>
  <c r="G117" i="1"/>
  <c r="F149" i="1"/>
  <c r="G149" i="1"/>
  <c r="F148" i="1"/>
  <c r="G148" i="1"/>
  <c r="G110" i="1"/>
  <c r="F135" i="1"/>
  <c r="G135" i="1"/>
  <c r="F132" i="1"/>
  <c r="G132" i="1"/>
  <c r="F105" i="1"/>
  <c r="G105" i="1"/>
  <c r="F127" i="1"/>
  <c r="G127" i="1"/>
  <c r="F112" i="1"/>
  <c r="G112" i="1"/>
  <c r="F144" i="1"/>
  <c r="G144" i="1"/>
  <c r="G100" i="1"/>
  <c r="G111" i="1"/>
  <c r="F122" i="1"/>
  <c r="G122" i="1"/>
  <c r="F123" i="1"/>
  <c r="G123" i="1"/>
  <c r="F30" i="1"/>
  <c r="G30" i="1"/>
  <c r="F34" i="1"/>
  <c r="G34" i="1"/>
  <c r="F55" i="1"/>
  <c r="G55" i="1"/>
  <c r="F97" i="1"/>
  <c r="G97" i="1"/>
  <c r="F140" i="1"/>
  <c r="G140" i="1"/>
  <c r="F73" i="1"/>
  <c r="G73" i="1"/>
  <c r="F37" i="1"/>
  <c r="G37" i="1"/>
  <c r="F150" i="1"/>
  <c r="G150" i="1"/>
  <c r="F24" i="1"/>
  <c r="G24" i="1"/>
  <c r="F36" i="1"/>
  <c r="G36" i="1"/>
  <c r="F31" i="1"/>
  <c r="G31" i="1"/>
  <c r="F47" i="1"/>
  <c r="G47" i="1"/>
  <c r="F45" i="1"/>
  <c r="G45" i="1"/>
  <c r="F26" i="1"/>
  <c r="G26" i="1"/>
  <c r="F32" i="1"/>
  <c r="G32" i="1"/>
  <c r="F41" i="1"/>
  <c r="G41" i="1"/>
  <c r="F65" i="1"/>
  <c r="G65" i="1"/>
  <c r="F69" i="1"/>
  <c r="G69" i="1"/>
  <c r="G101" i="1"/>
</calcChain>
</file>

<file path=xl/sharedStrings.xml><?xml version="1.0" encoding="utf-8"?>
<sst xmlns="http://schemas.openxmlformats.org/spreadsheetml/2006/main" count="5759" uniqueCount="528">
  <si>
    <t>Classification</t>
  </si>
  <si>
    <t>Barg Unit</t>
  </si>
  <si>
    <t>DeptID</t>
  </si>
  <si>
    <t>Group</t>
  </si>
  <si>
    <t>Section</t>
  </si>
  <si>
    <t>Unit</t>
  </si>
  <si>
    <t>Team</t>
  </si>
  <si>
    <t>Reports_to</t>
  </si>
  <si>
    <t>SupvEmplID</t>
  </si>
  <si>
    <t>SupvName</t>
  </si>
  <si>
    <t>EXTERNAL AFFAIRS</t>
  </si>
  <si>
    <t>LEGISLATIVE SERVICES SECTION</t>
  </si>
  <si>
    <t xml:space="preserve"> </t>
  </si>
  <si>
    <t>Admin Assistant I</t>
  </si>
  <si>
    <t>Unit Manager III</t>
  </si>
  <si>
    <t>HUMAN RESOURCES GROUP</t>
  </si>
  <si>
    <t>CHIEF FINANCIAL OFFICER</t>
  </si>
  <si>
    <t>CONTROLLER SECTION</t>
  </si>
  <si>
    <t>Admin Secretary II</t>
  </si>
  <si>
    <t>GENERAL COUNSEL</t>
  </si>
  <si>
    <t>Sr Engineer</t>
  </si>
  <si>
    <t>Pr Admin Analyst</t>
  </si>
  <si>
    <t>Executive Assistant I (C)</t>
  </si>
  <si>
    <t>Sr Info Systems Auditor</t>
  </si>
  <si>
    <t>OFFICE OF THE GENERAL AUDITOR</t>
  </si>
  <si>
    <t>REPORTING AND OPERATIONS</t>
  </si>
  <si>
    <t>ACCOUNTING OPERATIONS</t>
  </si>
  <si>
    <t>Sr Accountant</t>
  </si>
  <si>
    <t>OFF GRP MGR, EXTERNAL AFFAIRS</t>
  </si>
  <si>
    <t>Admin Assistant II</t>
  </si>
  <si>
    <t>Sr Admin Analyst</t>
  </si>
  <si>
    <t>Admin Assistant III</t>
  </si>
  <si>
    <t>Team Manager IV</t>
  </si>
  <si>
    <t>Unit Manager V</t>
  </si>
  <si>
    <t>Assoc Engineer</t>
  </si>
  <si>
    <t>ENGINEERING SERVICES GROUP</t>
  </si>
  <si>
    <t>BUSINESS TECHNOLOGY GROUP</t>
  </si>
  <si>
    <t>Pr Buyer</t>
  </si>
  <si>
    <t>Asst Resource Specialist</t>
  </si>
  <si>
    <t>WATER RESOURCE MANAGEMENT GRP</t>
  </si>
  <si>
    <t>OFFICE OF THE GENERAL MANAGER</t>
  </si>
  <si>
    <t>BAY DELTA INITIATIVES</t>
  </si>
  <si>
    <t>Sr Resource Specialist</t>
  </si>
  <si>
    <t>Program Manager III</t>
  </si>
  <si>
    <t>Admin Assistant III (C)</t>
  </si>
  <si>
    <t>ADMINISTRATIVE SRVCS SECTION</t>
  </si>
  <si>
    <t>Resource Specialist</t>
  </si>
  <si>
    <t>WATER SYSTEM OPERATIONS GROUP</t>
  </si>
  <si>
    <t>OFF OF MGR OF WATER SYSTEM OPS</t>
  </si>
  <si>
    <t>WRM, OFF OF MGR OF WRMG</t>
  </si>
  <si>
    <t>MEDIA &amp; COMMUNICATIONS SECTION</t>
  </si>
  <si>
    <t>Pr Public Affairs Rep</t>
  </si>
  <si>
    <t>Public Affairs Rep II</t>
  </si>
  <si>
    <t>Team Manager VII</t>
  </si>
  <si>
    <t>REAL PROPERTY DEV &amp; MGMT GROUP</t>
  </si>
  <si>
    <t>OFF OF MGR REAL PROP DEV&amp;MGMT</t>
  </si>
  <si>
    <t>Admin Assistant II (C)</t>
  </si>
  <si>
    <t>OFF OF ADMIN SRVCS SECT MGR</t>
  </si>
  <si>
    <t>PROGRAM MANAGEMENT SECTION</t>
  </si>
  <si>
    <t>INFORMATION TECHNOLOGY SECTION</t>
  </si>
  <si>
    <t>OFF OF INFO TECH SECTION MGR</t>
  </si>
  <si>
    <t>Info Technology Architect</t>
  </si>
  <si>
    <t>Section Mgr-Ops Support Srvcs</t>
  </si>
  <si>
    <t>OPERATIONS SUPPORT SERVICES</t>
  </si>
  <si>
    <t>OFF OF OSS SECTION MGR</t>
  </si>
  <si>
    <t>WATER QUALITY SECTION</t>
  </si>
  <si>
    <t>WRM, RESOURCE PLNG &amp; DEV SECT</t>
  </si>
  <si>
    <t>RESOURCE IMPLEMENTATION SECT</t>
  </si>
  <si>
    <t>FACILITY DEVELOPMENT SECTION</t>
  </si>
  <si>
    <t>ENGINEERING SYSTEMS PLANNING</t>
  </si>
  <si>
    <t>FACILITY PLANNING TEAM</t>
  </si>
  <si>
    <t>Engineer</t>
  </si>
  <si>
    <t>Asst Engineer I</t>
  </si>
  <si>
    <t>Pr Engineer</t>
  </si>
  <si>
    <t>CONSERVATION &amp; COMMUNITY SRVCS</t>
  </si>
  <si>
    <t>OFF OF LEG SERVICES SECT MGR</t>
  </si>
  <si>
    <t>Pr Government&amp;Region AffRep(C)</t>
  </si>
  <si>
    <t>Unit Manager V (Engineering)</t>
  </si>
  <si>
    <t>REAL ESTATE SERVICES UNIT</t>
  </si>
  <si>
    <t>OFFICE OF THE GM SECTION</t>
  </si>
  <si>
    <t>EXECUTIVE MANAGERS TEAM</t>
  </si>
  <si>
    <t>Deputy GM External Affairs</t>
  </si>
  <si>
    <t>EXECUTIVE ADMIN STAFF TEAM</t>
  </si>
  <si>
    <t>COMMUNITY PROGRAMS</t>
  </si>
  <si>
    <t>CUSTOMER SVCS</t>
  </si>
  <si>
    <t>BOARD OF DIRECTORS SECTION</t>
  </si>
  <si>
    <t>BUDGET &amp; FINANCIAL PLNG SECT</t>
  </si>
  <si>
    <t>EDUCATION UNIT</t>
  </si>
  <si>
    <t>Sr IT Proj Controls Specialist</t>
  </si>
  <si>
    <t>PROJECT PLANNING UNIT</t>
  </si>
  <si>
    <t>OFF OF PROJECT PLANNING MGR</t>
  </si>
  <si>
    <t>CONTRACTING SVCS UNIT</t>
  </si>
  <si>
    <t>DOCUMENT SVCS UNIT</t>
  </si>
  <si>
    <t>FACILITY MANAGEMENT UNIT</t>
  </si>
  <si>
    <t>DESIGN UNIT</t>
  </si>
  <si>
    <t>PROGRAM MGMT UNIT</t>
  </si>
  <si>
    <t>INFRASTRUCTURE RELIABILITY</t>
  </si>
  <si>
    <t>CONSTRUCTION MANAGEMENT UNIT</t>
  </si>
  <si>
    <t>INFRASTRUCTURE UNIT</t>
  </si>
  <si>
    <t>ENVIRONMENTAL PLANNING TEAM</t>
  </si>
  <si>
    <t>Assoc Environmental Specialist</t>
  </si>
  <si>
    <t>Asst Env Specialist II</t>
  </si>
  <si>
    <t>IT INFRASTRUCTURE SRVCS UNIT</t>
  </si>
  <si>
    <t>Sr Engineering Technician</t>
  </si>
  <si>
    <t>CONSTRUCTION SVCS UNIT</t>
  </si>
  <si>
    <t>Engineering Tech III</t>
  </si>
  <si>
    <t>MANUFACTURING SERVICES UNIT</t>
  </si>
  <si>
    <t>Pr Engineering Technician</t>
  </si>
  <si>
    <t>POWER SUPPORT UNIT</t>
  </si>
  <si>
    <t>Fleet Coordinator</t>
  </si>
  <si>
    <t>FLEET UNIT</t>
  </si>
  <si>
    <t>Engineering Tech II</t>
  </si>
  <si>
    <t>WATER TREATMENT SECTION</t>
  </si>
  <si>
    <t>JENSEN UNIT</t>
  </si>
  <si>
    <t>DIEMER UNIT</t>
  </si>
  <si>
    <t>MILLS UNIT</t>
  </si>
  <si>
    <t>SKINNER UNIT</t>
  </si>
  <si>
    <t>WEYMOUTH UNIT</t>
  </si>
  <si>
    <t>CONVEYANCE &amp; DISTRIBUTION SECT</t>
  </si>
  <si>
    <t>EASTERN REGION UNIT</t>
  </si>
  <si>
    <t>WESTERN REGION UNIT</t>
  </si>
  <si>
    <t>Sr Engineering Tech</t>
  </si>
  <si>
    <t>WATER OPS &amp; PLANNING SECTION</t>
  </si>
  <si>
    <t>SYSTEM OPERATIONS UNIT</t>
  </si>
  <si>
    <t>DESERT REGION UNIT</t>
  </si>
  <si>
    <t>MICROBIOLOGY UNIT</t>
  </si>
  <si>
    <t>CHEMISTRY UNIT</t>
  </si>
  <si>
    <t>RESOURCE ANALYSIS UNIT</t>
  </si>
  <si>
    <t>Assoc Resource Specialist</t>
  </si>
  <si>
    <t>SYSTEM ANALYSIS UNIT</t>
  </si>
  <si>
    <t>IMPORTED SUPPLY UNIT</t>
  </si>
  <si>
    <t>REGIONAL SUPPLY UNIT</t>
  </si>
  <si>
    <t>TOTAL COMPENSATION</t>
  </si>
  <si>
    <t>CLASS/COMP UNIT</t>
  </si>
  <si>
    <t>Human Resources Analyst III(C)</t>
  </si>
  <si>
    <t>OPS SAFETY &amp; ENV SRVCS SECT</t>
  </si>
  <si>
    <t>Human Resources Analyst II (C)</t>
  </si>
  <si>
    <t>REVENUE &amp; PROPERTY MGMT UNIT</t>
  </si>
  <si>
    <t>Pr Real Estate Rep</t>
  </si>
  <si>
    <t>O&amp;M Tech IV</t>
  </si>
  <si>
    <t>O&amp;M Tech III</t>
  </si>
  <si>
    <t>O&amp;M Tech II</t>
  </si>
  <si>
    <t>OSS ADMIN SERVICES TEAM</t>
  </si>
  <si>
    <t>Team Manager II</t>
  </si>
  <si>
    <t>Laboratory Assistant I</t>
  </si>
  <si>
    <t>LABORATORY SERVICES TEAM</t>
  </si>
  <si>
    <t>Designer I</t>
  </si>
  <si>
    <t>Pr Land Surveyor</t>
  </si>
  <si>
    <t>ENTERPRISE WATER SYSTEMS UNIT</t>
  </si>
  <si>
    <t>OFF OF ENTERPRISE WTR SYS MGR</t>
  </si>
  <si>
    <t>ENTERPRISE BUSINESS SYS UNIT</t>
  </si>
  <si>
    <t>BUSINESS APPLICATION SRVC TEAM</t>
  </si>
  <si>
    <t>Team Manager V</t>
  </si>
  <si>
    <t>PLANNING &amp; ACQUISITION UNIT</t>
  </si>
  <si>
    <t>Sr Real Estate Rep</t>
  </si>
  <si>
    <t>Real Estate Rep</t>
  </si>
  <si>
    <t>Team Manager VI</t>
  </si>
  <si>
    <t>BUSINESS SERVICES SUPPORT TEAM</t>
  </si>
  <si>
    <t>INVENTORY MGMT TEAM</t>
  </si>
  <si>
    <t>Storekeeper III</t>
  </si>
  <si>
    <t>Team Manager III</t>
  </si>
  <si>
    <t>REPROGRAPHICS TEAM</t>
  </si>
  <si>
    <t>Reprographics Technician III</t>
  </si>
  <si>
    <t>TECHNICAL WRITING TEAM</t>
  </si>
  <si>
    <t>Technical Writer II</t>
  </si>
  <si>
    <t>FLEET SERVICES TEAM</t>
  </si>
  <si>
    <t>FACILITY OPERATIONS</t>
  </si>
  <si>
    <t>Engineering Tech I</t>
  </si>
  <si>
    <t>Asst Engineer II</t>
  </si>
  <si>
    <t>Designer III</t>
  </si>
  <si>
    <t>GENERAL DESIGN TEAM</t>
  </si>
  <si>
    <t>DISTRIBUTION SYSTEM PM TEAM</t>
  </si>
  <si>
    <t>TREATMENT PLANT PM TEAM</t>
  </si>
  <si>
    <t>CONSTRUCTION MGMT TEAM 1</t>
  </si>
  <si>
    <t>Construction Inspector IV</t>
  </si>
  <si>
    <t>CONSTRUCTION MGMT TEAM 2</t>
  </si>
  <si>
    <t>CONSTRUCTION MGMT TEAM 3</t>
  </si>
  <si>
    <t>ENGINEERING SURVEY TEAM</t>
  </si>
  <si>
    <t>SAFETY OF DAMS TEAM</t>
  </si>
  <si>
    <t>IT Infrastructure Adminstr III</t>
  </si>
  <si>
    <t>SERVER ADMIN SERVICES TEAM</t>
  </si>
  <si>
    <t>ENTERPRISE APPL SVCS TEAM</t>
  </si>
  <si>
    <t>IT Enterprise App Analyst II</t>
  </si>
  <si>
    <t>OPS APPLICATION SVCS TEAM</t>
  </si>
  <si>
    <t>IT Software Developer II</t>
  </si>
  <si>
    <t>CONTROL SYSTEM APPL SVCS TEAM</t>
  </si>
  <si>
    <t>WSO, BUSINESS MGMT TEAM</t>
  </si>
  <si>
    <t>WESTERN CONSTRUCTION TEAM</t>
  </si>
  <si>
    <t>FABR_MACHINE SHOPS TEAM</t>
  </si>
  <si>
    <t>VALVE DIVING TEAM</t>
  </si>
  <si>
    <t>Conveyance&amp;Distrbtn Specialist</t>
  </si>
  <si>
    <t>COATINGS TEAM</t>
  </si>
  <si>
    <t>HYDRO ELECTRIC TEAM</t>
  </si>
  <si>
    <t>Hydroelectric Specialist II</t>
  </si>
  <si>
    <t>Hydroelectric Specialist I</t>
  </si>
  <si>
    <t>EAST TEAM</t>
  </si>
  <si>
    <t>WEST TEAM</t>
  </si>
  <si>
    <t>CONTROL SYSTEMS TEAM, JENSEN</t>
  </si>
  <si>
    <t>Electronic Tech I</t>
  </si>
  <si>
    <t>BUS SUPPORT TEAM, WT DIEMER</t>
  </si>
  <si>
    <t>Electronic Tech II</t>
  </si>
  <si>
    <t>CONTROL SYSTEMS TEAM, WEYMOUTH</t>
  </si>
  <si>
    <t>BUS SUPPORT TEAM, CD EASTERN</t>
  </si>
  <si>
    <t>ORANGE COUNTY TEAM</t>
  </si>
  <si>
    <t>RIVERSIDE TEAM</t>
  </si>
  <si>
    <t>LAKE SKINNER TEAM</t>
  </si>
  <si>
    <t>Pump Plant Specialist</t>
  </si>
  <si>
    <t>BUS SUPPORT TEAM, CD WESTERN</t>
  </si>
  <si>
    <t>LOS ANGELES TEAM</t>
  </si>
  <si>
    <t>AQUEDUCT MAINTENANCE TEAM</t>
  </si>
  <si>
    <t>Lineman</t>
  </si>
  <si>
    <t>POWERLINE MAINTENANCE TEAM</t>
  </si>
  <si>
    <t>CONTROL SYSTEMS TEAM,CD DESERT</t>
  </si>
  <si>
    <t>GENE &amp; INTAKE TEAM</t>
  </si>
  <si>
    <t>FACILITY SVCS TEAM</t>
  </si>
  <si>
    <t>Chief Cook</t>
  </si>
  <si>
    <t>Cook</t>
  </si>
  <si>
    <t>RESERVOIR MGMT TEAM</t>
  </si>
  <si>
    <t>Pr Limnologist</t>
  </si>
  <si>
    <t>Assoc Chemist</t>
  </si>
  <si>
    <t>CHEMISTRY COMPLIANCE TEAM</t>
  </si>
  <si>
    <t>MANAGER SUPPORT TEAM</t>
  </si>
  <si>
    <t>OPS PLANNING &amp; PROGRAMS UNIT</t>
  </si>
  <si>
    <t>BENEFITS UNIT</t>
  </si>
  <si>
    <t>CONVEYANCE/STORAGE PM TEAM</t>
  </si>
  <si>
    <t>Sr Training Specialist (C)</t>
  </si>
  <si>
    <t>APPRENTICE &amp; TECH TRAIN UNIT</t>
  </si>
  <si>
    <t>WAREHOUSING TEAM</t>
  </si>
  <si>
    <t>EHS Field Specialist II (C)</t>
  </si>
  <si>
    <t>EASTERN SES SITE SUPPORT</t>
  </si>
  <si>
    <t>SAFETY &amp; TECH TRAINING TEAM</t>
  </si>
  <si>
    <t>Training Logistics Specialist</t>
  </si>
  <si>
    <t>MECHANICAL O&amp;M TEAM, JENSEN</t>
  </si>
  <si>
    <t>ELECTRICAL O&amp;M TEAM, JENSEN</t>
  </si>
  <si>
    <t>Treatment Plant Specialist</t>
  </si>
  <si>
    <t>ELECTRICAL O&amp;M TEAM, WEYMOUTH</t>
  </si>
  <si>
    <t>ELECTRICAL O&amp;M TEAM, DIEMER</t>
  </si>
  <si>
    <t>MECHANICAL O&amp;M TEAM, MILLS</t>
  </si>
  <si>
    <t>ELECTRICAL O&amp;M TEAM, MILLS</t>
  </si>
  <si>
    <t>MECHANICAL O&amp;M TEAM, SKINNER</t>
  </si>
  <si>
    <t>EAGLE TEAM</t>
  </si>
  <si>
    <t>HINDS TEAM</t>
  </si>
  <si>
    <t>MATERIALS TEST &amp; INSPECT TEAM</t>
  </si>
  <si>
    <t>EASTERN CONSTRUCTION TEAM</t>
  </si>
  <si>
    <t>Inspection Trip Specialist</t>
  </si>
  <si>
    <t>INSPECTION TRIPS</t>
  </si>
  <si>
    <t>TREATMENT PLANT DESIGN TEAM</t>
  </si>
  <si>
    <t>MAINTENANCE ENGINEERING TEAM</t>
  </si>
  <si>
    <t>EQUIPMENT DESIGN TEAM</t>
  </si>
  <si>
    <t>Asst Engineer</t>
  </si>
  <si>
    <t>POWER DESIGN TEAM</t>
  </si>
  <si>
    <t>INSTRUMENTATION DESIGN TEAM</t>
  </si>
  <si>
    <t>STAFFING</t>
  </si>
  <si>
    <t>Pr Recruitment Specialist (C)</t>
  </si>
  <si>
    <t>Staffing Manager</t>
  </si>
  <si>
    <t>QA &amp; COMPLIANCE SAMPLING TEAM</t>
  </si>
  <si>
    <t>SWAP (not budgeted, when filled, give back PCN to deactivate)</t>
  </si>
  <si>
    <t>Date Vacated or Created</t>
  </si>
  <si>
    <t>Recruitment Status</t>
  </si>
  <si>
    <t>* 11 SWAP PCN's were created for WSO pre-apprentice positions  (filled). In exchange, WSO is to provide PCN's to deactivate.</t>
  </si>
  <si>
    <t>Employment Testing</t>
  </si>
  <si>
    <t>Planning</t>
  </si>
  <si>
    <t>Recruitment / Sourcing</t>
  </si>
  <si>
    <t>Screening</t>
  </si>
  <si>
    <t>On Hold</t>
  </si>
  <si>
    <t>Offer</t>
  </si>
  <si>
    <t>PCN2</t>
  </si>
  <si>
    <t>From HR</t>
  </si>
  <si>
    <t>In IBMS</t>
  </si>
  <si>
    <t>Notes</t>
  </si>
  <si>
    <t>JC_Code</t>
  </si>
  <si>
    <t/>
  </si>
  <si>
    <t>114</t>
  </si>
  <si>
    <t>04</t>
  </si>
  <si>
    <t>01251</t>
  </si>
  <si>
    <t>01297</t>
  </si>
  <si>
    <t>01020</t>
  </si>
  <si>
    <t>115</t>
  </si>
  <si>
    <t>01296</t>
  </si>
  <si>
    <t>01128</t>
  </si>
  <si>
    <t>165</t>
  </si>
  <si>
    <t>01013</t>
  </si>
  <si>
    <t>201</t>
  </si>
  <si>
    <t>00353</t>
  </si>
  <si>
    <t>223</t>
  </si>
  <si>
    <t>Pr Systems Analyst</t>
  </si>
  <si>
    <t>00940</t>
  </si>
  <si>
    <t>231</t>
  </si>
  <si>
    <t>Pr Info Tech Analyst</t>
  </si>
  <si>
    <t>00977</t>
  </si>
  <si>
    <t>245</t>
  </si>
  <si>
    <t>01105</t>
  </si>
  <si>
    <t>PROCUREMENT TEAM</t>
  </si>
  <si>
    <t>289</t>
  </si>
  <si>
    <t>00926</t>
  </si>
  <si>
    <t>00972</t>
  </si>
  <si>
    <t>00963</t>
  </si>
  <si>
    <t>614</t>
  </si>
  <si>
    <t>Maintenance Worker III</t>
  </si>
  <si>
    <t>02</t>
  </si>
  <si>
    <t>01305</t>
  </si>
  <si>
    <t>Not Budgeted</t>
  </si>
  <si>
    <t>932</t>
  </si>
  <si>
    <t>03</t>
  </si>
  <si>
    <t>00909</t>
  </si>
  <si>
    <t>S02P</t>
  </si>
  <si>
    <t>01117</t>
  </si>
  <si>
    <t>HVAC TEAM</t>
  </si>
  <si>
    <t>SA06</t>
  </si>
  <si>
    <t>01231</t>
  </si>
  <si>
    <t>T03</t>
  </si>
  <si>
    <t>O&amp; M Tech IV (Mechanical)</t>
  </si>
  <si>
    <t>01211</t>
  </si>
  <si>
    <t>01209</t>
  </si>
  <si>
    <t>O&amp; M Tech IV (Electrical)</t>
  </si>
  <si>
    <t>01276</t>
  </si>
  <si>
    <t>01279</t>
  </si>
  <si>
    <t>01272</t>
  </si>
  <si>
    <t>01286</t>
  </si>
  <si>
    <t>01281</t>
  </si>
  <si>
    <t>01293</t>
  </si>
  <si>
    <t>ELECTRICAL TEAM</t>
  </si>
  <si>
    <t>01287</t>
  </si>
  <si>
    <t>01219</t>
  </si>
  <si>
    <t>VALLEY TEAM</t>
  </si>
  <si>
    <t>01273</t>
  </si>
  <si>
    <t>01282</t>
  </si>
  <si>
    <t>01212</t>
  </si>
  <si>
    <t>T03A</t>
  </si>
  <si>
    <t>O&amp; M Tech IV (Coater)</t>
  </si>
  <si>
    <t>01224</t>
  </si>
  <si>
    <t>TRADES TEAM</t>
  </si>
  <si>
    <t>O&amp; M Tech IV (Fleet)</t>
  </si>
  <si>
    <t>01184</t>
  </si>
  <si>
    <t>O&amp; M Tech IV (Welder-Fabricator)</t>
  </si>
  <si>
    <t>01225</t>
  </si>
  <si>
    <t>PUMP MAINTENANCE TEAM</t>
  </si>
  <si>
    <t>O&amp; M Tech IV (Carpenter)</t>
  </si>
  <si>
    <t>01171</t>
  </si>
  <si>
    <t>O&amp; M Tech IV (Equipment Operator)</t>
  </si>
  <si>
    <t>01290</t>
  </si>
  <si>
    <t>01186</t>
  </si>
  <si>
    <t>T05</t>
  </si>
  <si>
    <t>01227</t>
  </si>
  <si>
    <t>01180</t>
  </si>
  <si>
    <t>T06</t>
  </si>
  <si>
    <t>01226</t>
  </si>
  <si>
    <t>T07</t>
  </si>
  <si>
    <t>01284</t>
  </si>
  <si>
    <t>T08</t>
  </si>
  <si>
    <t>T10P</t>
  </si>
  <si>
    <t>01223</t>
  </si>
  <si>
    <t>01228</t>
  </si>
  <si>
    <t>UA04</t>
  </si>
  <si>
    <t>00352</t>
  </si>
  <si>
    <t>VA04</t>
  </si>
  <si>
    <t>00942</t>
  </si>
  <si>
    <t>01233</t>
  </si>
  <si>
    <t>LAB SUPPORT TEAM</t>
  </si>
  <si>
    <t>01192</t>
  </si>
  <si>
    <t>00984</t>
  </si>
  <si>
    <t>00988</t>
  </si>
  <si>
    <t>OFF OF ENG SRVCS GROUP MGR</t>
  </si>
  <si>
    <t>BUSINESS MANAGEMENT TEAM</t>
  </si>
  <si>
    <t>01208</t>
  </si>
  <si>
    <t>VA05</t>
  </si>
  <si>
    <t>01245</t>
  </si>
  <si>
    <t>VA06</t>
  </si>
  <si>
    <t>01111</t>
  </si>
  <si>
    <t>01035</t>
  </si>
  <si>
    <t>VC01</t>
  </si>
  <si>
    <t>Admin Assistant I (C)</t>
  </si>
  <si>
    <t>05</t>
  </si>
  <si>
    <t>01270</t>
  </si>
  <si>
    <t>VC02</t>
  </si>
  <si>
    <t>01262</t>
  </si>
  <si>
    <t>XA13</t>
  </si>
  <si>
    <t>XA17</t>
  </si>
  <si>
    <t>Instrumentation &amp; Control Technician II</t>
  </si>
  <si>
    <t>01191</t>
  </si>
  <si>
    <t>XA18</t>
  </si>
  <si>
    <t>Instrumentation &amp; Control Technician III</t>
  </si>
  <si>
    <t>01207</t>
  </si>
  <si>
    <t>XA21B</t>
  </si>
  <si>
    <t>Engineering Technician II (B schedule)</t>
  </si>
  <si>
    <t>01004</t>
  </si>
  <si>
    <t>01295</t>
  </si>
  <si>
    <t>XA22B</t>
  </si>
  <si>
    <t>Engineering Technician III (B schedule)</t>
  </si>
  <si>
    <t>00998</t>
  </si>
  <si>
    <t>XA23B</t>
  </si>
  <si>
    <t>01137</t>
  </si>
  <si>
    <t>MATERIALS &amp; METALLURGY TEAM</t>
  </si>
  <si>
    <t>01136</t>
  </si>
  <si>
    <t>01012</t>
  </si>
  <si>
    <t>01149</t>
  </si>
  <si>
    <t>TELECOMMUNICATION SVCS TEAM</t>
  </si>
  <si>
    <t>XA33B</t>
  </si>
  <si>
    <t>IT Support Analyst III (B schedule)</t>
  </si>
  <si>
    <t>01156</t>
  </si>
  <si>
    <t>CLIENT SERVICES UNIT</t>
  </si>
  <si>
    <t>DESKTOP SVCS TEAM</t>
  </si>
  <si>
    <t>XA48</t>
  </si>
  <si>
    <t>Planner Scheduler</t>
  </si>
  <si>
    <t>01010</t>
  </si>
  <si>
    <t>Y07</t>
  </si>
  <si>
    <t>01142</t>
  </si>
  <si>
    <t>Y15</t>
  </si>
  <si>
    <t>YA04</t>
  </si>
  <si>
    <t>Admin Analyst</t>
  </si>
  <si>
    <t>01104</t>
  </si>
  <si>
    <t>OFF OF MGR,BUSINESS TECHNOLOGY</t>
  </si>
  <si>
    <t>01114</t>
  </si>
  <si>
    <t>RECORDS MGMT TEAM</t>
  </si>
  <si>
    <t>YA05</t>
  </si>
  <si>
    <t>00964</t>
  </si>
  <si>
    <t>01107</t>
  </si>
  <si>
    <t>PROF SRVCS CONTRACT TEAM</t>
  </si>
  <si>
    <t>01106</t>
  </si>
  <si>
    <t>YA06</t>
  </si>
  <si>
    <t>00980</t>
  </si>
  <si>
    <t>YA104</t>
  </si>
  <si>
    <t>Legal Technology Specialist</t>
  </si>
  <si>
    <t>YA15</t>
  </si>
  <si>
    <t>Asst Chemist</t>
  </si>
  <si>
    <t>01244</t>
  </si>
  <si>
    <t>WATER PURIFICATION UNIT</t>
  </si>
  <si>
    <t>TREAT PLANT LAB TEAM</t>
  </si>
  <si>
    <t>YA16</t>
  </si>
  <si>
    <t>01241</t>
  </si>
  <si>
    <t>YA25</t>
  </si>
  <si>
    <t>01288</t>
  </si>
  <si>
    <t>Associate Engineer</t>
  </si>
  <si>
    <t>YA26</t>
  </si>
  <si>
    <t>01155</t>
  </si>
  <si>
    <t>01292</t>
  </si>
  <si>
    <t>00905</t>
  </si>
  <si>
    <t>YA27</t>
  </si>
  <si>
    <t>00952</t>
  </si>
  <si>
    <t>01019</t>
  </si>
  <si>
    <t>01130</t>
  </si>
  <si>
    <t>Added by DB</t>
  </si>
  <si>
    <t>01143</t>
  </si>
  <si>
    <t>YA29</t>
  </si>
  <si>
    <t>00987</t>
  </si>
  <si>
    <t>YA30</t>
  </si>
  <si>
    <t>YA45</t>
  </si>
  <si>
    <t>Sr IT Infrastructure Adminstr</t>
  </si>
  <si>
    <t>01152</t>
  </si>
  <si>
    <t>YA57</t>
  </si>
  <si>
    <t>Senior IT Quality Analyst</t>
  </si>
  <si>
    <t>01146</t>
  </si>
  <si>
    <t>QA/QC SVCS TEAM</t>
  </si>
  <si>
    <t>YA61</t>
  </si>
  <si>
    <t>Senior IT Software Developer</t>
  </si>
  <si>
    <t>01154</t>
  </si>
  <si>
    <t>YA74</t>
  </si>
  <si>
    <t>01236</t>
  </si>
  <si>
    <t>YA93</t>
  </si>
  <si>
    <t>Real Estate Rep III</t>
  </si>
  <si>
    <t>01030</t>
  </si>
  <si>
    <t>LEASE REVENUE OPTIMIZATION</t>
  </si>
  <si>
    <t>01100</t>
  </si>
  <si>
    <t>RIGHT OF WAY,PLAN&amp;ACQUISITION</t>
  </si>
  <si>
    <t>YA94</t>
  </si>
  <si>
    <t>YA95</t>
  </si>
  <si>
    <t>00967</t>
  </si>
  <si>
    <t>YA97</t>
  </si>
  <si>
    <t>01018</t>
  </si>
  <si>
    <t>00908</t>
  </si>
  <si>
    <t>YA98</t>
  </si>
  <si>
    <t>00924</t>
  </si>
  <si>
    <t>YC24</t>
  </si>
  <si>
    <t>00955</t>
  </si>
  <si>
    <t>YC25</t>
  </si>
  <si>
    <t>EHS Field Specialist I (C)</t>
  </si>
  <si>
    <t>01165</t>
  </si>
  <si>
    <t>WESTERN SES SITE SUPPORT TEAM</t>
  </si>
  <si>
    <t>01267</t>
  </si>
  <si>
    <t>YC26</t>
  </si>
  <si>
    <t>YC31</t>
  </si>
  <si>
    <t>01254</t>
  </si>
  <si>
    <t>YC32</t>
  </si>
  <si>
    <t>01029</t>
  </si>
  <si>
    <t>YC54</t>
  </si>
  <si>
    <t>01299</t>
  </si>
  <si>
    <t>Z05C</t>
  </si>
  <si>
    <t>Z05E</t>
  </si>
  <si>
    <t>00939</t>
  </si>
  <si>
    <t>01086</t>
  </si>
  <si>
    <t>00992</t>
  </si>
  <si>
    <t>APPLICATION SERVICES UNIT</t>
  </si>
  <si>
    <t>Z05K</t>
  </si>
  <si>
    <t>00959</t>
  </si>
  <si>
    <t>Z06B</t>
  </si>
  <si>
    <t>01196</t>
  </si>
  <si>
    <t>BUS SUPPORT TEAM, WT MILLS</t>
  </si>
  <si>
    <t>01215</t>
  </si>
  <si>
    <t>Z06C</t>
  </si>
  <si>
    <t>01265</t>
  </si>
  <si>
    <t>FACILITIES MAINT &amp; TRANSPORT</t>
  </si>
  <si>
    <t>Z06D</t>
  </si>
  <si>
    <t>01178</t>
  </si>
  <si>
    <t>Z06G</t>
  </si>
  <si>
    <t>Z06K</t>
  </si>
  <si>
    <t>01147</t>
  </si>
  <si>
    <t>BUS MGMT TEAM, IT SECT MGR</t>
  </si>
  <si>
    <t>01167</t>
  </si>
  <si>
    <t>Z06L</t>
  </si>
  <si>
    <t>01046</t>
  </si>
  <si>
    <t>Z06M</t>
  </si>
  <si>
    <t>01294</t>
  </si>
  <si>
    <t>OFF OF SECTION MGR CONV&amp;DIST</t>
  </si>
  <si>
    <t>01132</t>
  </si>
  <si>
    <t>Z13C</t>
  </si>
  <si>
    <t>01229</t>
  </si>
  <si>
    <t>IRON TEAM</t>
  </si>
  <si>
    <t>Z43</t>
  </si>
  <si>
    <t>x</t>
  </si>
  <si>
    <t>z</t>
  </si>
  <si>
    <t>zz</t>
  </si>
  <si>
    <t>Row Labels</t>
  </si>
  <si>
    <t>Grand Total</t>
  </si>
  <si>
    <t>Count of PCN2</t>
  </si>
  <si>
    <t>Column Labels</t>
  </si>
  <si>
    <t>(blank)</t>
  </si>
  <si>
    <t>Year</t>
  </si>
  <si>
    <t>#VALUE!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</si>
</sst>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mm/dd/yy;@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0"/>
      </patternFill>
    </fill>
    <fill>
      <patternFill patternType="solid">
        <fgColor theme="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3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18" fillId="0" borderId="0" xfId="0" applyFont="1" applyFill="1" applyAlignment="1">
      <alignment horizontal="left" wrapText="1"/>
    </xf>
    <xf numFmtId="0" fontId="19" fillId="0" borderId="0" xfId="0" applyFont="1" applyFill="1" applyAlignment="1">
      <alignment horizontal="left" wrapText="1"/>
    </xf>
    <xf numFmtId="0" fontId="19" fillId="0" borderId="0" xfId="0" applyFont="1" applyFill="1"/>
    <xf numFmtId="0" fontId="19" fillId="0" borderId="0" xfId="0" applyFont="1" applyAlignment="1">
      <alignment horizontal="left" wrapText="1"/>
    </xf>
    <xf numFmtId="164" fontId="19" fillId="0" borderId="0" xfId="0" applyNumberFormat="1" applyFont="1" applyAlignment="1">
      <alignment horizontal="left" wrapText="1"/>
    </xf>
    <xf numFmtId="0" fontId="21" fillId="0" borderId="10" xfId="0" applyFont="1" applyFill="1" applyBorder="1" applyAlignment="1">
      <alignment horizontal="left" wrapText="1"/>
    </xf>
    <xf numFmtId="164" fontId="21" fillId="0" borderId="10" xfId="0" applyNumberFormat="1" applyFont="1" applyFill="1" applyBorder="1" applyAlignment="1">
      <alignment horizontal="left" wrapText="1"/>
    </xf>
    <xf numFmtId="0" fontId="22" fillId="0" borderId="10" xfId="0" applyFont="1" applyFill="1" applyBorder="1" applyAlignment="1">
      <alignment horizontal="left" wrapText="1"/>
    </xf>
    <xf numFmtId="164" fontId="22" fillId="0" borderId="10" xfId="0" applyNumberFormat="1" applyFont="1" applyFill="1" applyBorder="1" applyAlignment="1">
      <alignment horizontal="left"/>
    </xf>
    <xf numFmtId="164" fontId="22" fillId="0" borderId="10" xfId="0" applyNumberFormat="1" applyFont="1" applyFill="1" applyBorder="1" applyAlignment="1">
      <alignment horizontal="left" wrapText="1"/>
    </xf>
    <xf numFmtId="0" fontId="22" fillId="0" borderId="10" xfId="0" applyFont="1" applyFill="1" applyBorder="1"/>
    <xf numFmtId="14" fontId="22" fillId="0" borderId="10" xfId="0" applyNumberFormat="1" applyFont="1" applyFill="1" applyBorder="1" applyAlignment="1">
      <alignment horizontal="left"/>
    </xf>
    <xf numFmtId="0" fontId="19" fillId="0" borderId="0" xfId="0" applyFont="1" applyBorder="1" applyAlignment="1">
      <alignment horizontal="left" wrapText="1"/>
    </xf>
    <xf numFmtId="0" fontId="24" fillId="33" borderId="0" xfId="42" applyFont="1" applyFill="1" applyBorder="1" applyAlignment="1">
      <alignment horizontal="center"/>
    </xf>
    <xf numFmtId="0" fontId="18" fillId="0" borderId="0" xfId="0" applyFont="1" applyFill="1" applyBorder="1" applyAlignment="1">
      <alignment horizontal="left" wrapText="1"/>
    </xf>
    <xf numFmtId="0" fontId="24" fillId="0" borderId="0" xfId="42" applyFont="1" applyFill="1" applyBorder="1" applyAlignment="1">
      <alignment wrapText="1"/>
    </xf>
    <xf numFmtId="0" fontId="19" fillId="0" borderId="0" xfId="0" applyFont="1" applyFill="1" applyBorder="1" applyAlignment="1">
      <alignment horizontal="left" wrapText="1"/>
    </xf>
    <xf numFmtId="0" fontId="22" fillId="0" borderId="0" xfId="0" applyFont="1" applyFill="1" applyBorder="1" applyAlignment="1">
      <alignment horizontal="left" wrapText="1"/>
    </xf>
    <xf numFmtId="164" fontId="22" fillId="0" borderId="0" xfId="0" applyNumberFormat="1" applyFont="1" applyFill="1" applyBorder="1" applyAlignment="1">
      <alignment horizontal="left" wrapText="1"/>
    </xf>
    <xf numFmtId="0" fontId="22" fillId="0" borderId="0" xfId="0" applyFont="1" applyFill="1" applyBorder="1"/>
    <xf numFmtId="164" fontId="19" fillId="0" borderId="0" xfId="0" applyNumberFormat="1" applyFont="1" applyBorder="1" applyAlignment="1">
      <alignment horizontal="left" wrapText="1"/>
    </xf>
    <xf numFmtId="0" fontId="21" fillId="0" borderId="0" xfId="0" applyFont="1" applyFill="1" applyBorder="1" applyAlignment="1">
      <alignment horizontal="left" wrapText="1"/>
    </xf>
    <xf numFmtId="164" fontId="21" fillId="0" borderId="0" xfId="0" applyNumberFormat="1" applyFont="1" applyFill="1" applyBorder="1" applyAlignment="1">
      <alignment horizontal="left" wrapText="1"/>
    </xf>
    <xf numFmtId="164" fontId="22" fillId="0" borderId="0" xfId="0" applyNumberFormat="1" applyFont="1" applyFill="1" applyBorder="1" applyAlignment="1">
      <alignment horizontal="left"/>
    </xf>
    <xf numFmtId="14" fontId="22" fillId="0" borderId="0" xfId="0" applyNumberFormat="1" applyFont="1" applyFill="1" applyBorder="1" applyAlignment="1">
      <alignment horizontal="left"/>
    </xf>
    <xf numFmtId="0" fontId="20" fillId="0" borderId="0" xfId="0" applyFont="1" applyBorder="1" applyAlignment="1">
      <alignment horizontal="left" wrapText="1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21" fillId="0" borderId="10" xfId="43" applyNumberFormat="1" applyFont="1" applyFill="1" applyBorder="1" applyAlignment="1">
      <alignment horizontal="left" wrapText="1"/>
    </xf>
    <xf numFmtId="0" fontId="22" fillId="0" borderId="10" xfId="43" applyNumberFormat="1" applyFont="1" applyFill="1" applyBorder="1" applyAlignment="1">
      <alignment horizontal="left"/>
    </xf>
    <xf numFmtId="0" fontId="19" fillId="0" borderId="0" xfId="43" applyNumberFormat="1" applyFont="1" applyAlignment="1">
      <alignment horizontal="left" wrapText="1"/>
    </xf>
    <xf numFmtId="0" fontId="22" fillId="34" borderId="0" xfId="0" applyFont="1" applyFill="1" applyBorder="1" applyAlignment="1">
      <alignment horizontal="left" wrapText="1"/>
    </xf>
    <xf numFmtId="0" fontId="22" fillId="34" borderId="0" xfId="0" applyFont="1" applyFill="1" applyBorder="1"/>
    <xf numFmtId="0" fontId="24" fillId="34" borderId="0" xfId="42" applyFont="1" applyFill="1" applyBorder="1" applyAlignment="1">
      <alignment wrapText="1"/>
    </xf>
    <xf numFmtId="0" fontId="19" fillId="34" borderId="0" xfId="0" applyFont="1" applyFill="1" applyBorder="1" applyAlignment="1">
      <alignment horizontal="left" wrapText="1"/>
    </xf>
    <xf numFmtId="0" fontId="22" fillId="34" borderId="10" xfId="0" applyFont="1" applyFill="1" applyBorder="1" applyAlignment="1">
      <alignment horizontal="left" wrapText="1"/>
    </xf>
    <xf numFmtId="0" fontId="22" fillId="34" borderId="10" xfId="0" applyFont="1" applyFill="1" applyBorder="1"/>
    <xf numFmtId="0" fontId="20" fillId="0" borderId="0" xfId="0" applyFont="1" applyAlignment="1">
      <alignment horizontal="left" wrapText="1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3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_Regular Vacant PCNs (2)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15</xdr:col>
      <xdr:colOff>579553</xdr:colOff>
      <xdr:row>44</xdr:row>
      <xdr:rowOff>47072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000500"/>
          <a:ext cx="11780953" cy="4428572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07961" refreshedDate="41621.54247951389" createdVersion="4" refreshedVersion="4" minRefreshableVersion="3" recordCount="162">
  <cacheSource type="worksheet">
    <worksheetSource ref="A1:N163" sheet="Regular Vacant PCNs"/>
  </cacheSource>
  <cacheFields count="14">
    <cacheField name="Recruitment Status" numFmtId="0">
      <sharedItems containsBlank="1" count="7">
        <s v="Screening"/>
        <m/>
        <s v="Recruitment / Sourcing"/>
        <s v="Employment Testing"/>
        <s v="Planning"/>
        <s v="Offer"/>
        <s v="On Hold"/>
      </sharedItems>
    </cacheField>
    <cacheField name="Date Vacated or Created" numFmtId="0">
      <sharedItems containsDate="1" containsMixedTypes="1" minDate="2009-12-31T00:00:00" maxDate="2013-11-25T00:00:00" count="99">
        <d v="2012-12-29T00:00:00"/>
        <d v="2013-07-31T00:00:00"/>
        <d v="2012-11-20T00:00:00"/>
        <d v="2013-09-01T00:00:00"/>
        <d v="2013-04-25T00:00:00"/>
        <d v="2013-09-15T00:00:00"/>
        <d v="2013-11-10T00:00:00"/>
        <d v="2012-12-28T00:00:00"/>
        <d v="2011-12-30T00:00:00"/>
        <d v="2011-07-08T00:00:00"/>
        <d v="2013-09-18T00:00:00"/>
        <d v="2013-10-24T00:00:00"/>
        <d v="2013-11-24T00:00:00"/>
        <d v="2013-09-12T00:00:00"/>
        <d v="2012-12-02T00:00:00"/>
        <d v="2013-09-24T00:00:00"/>
        <d v="2012-12-23T00:00:00"/>
        <d v="2013-08-21T00:00:00"/>
        <d v="2013-08-02T00:00:00"/>
        <d v="2012-11-11T00:00:00"/>
        <d v="2012-12-09T00:00:00"/>
        <d v="2010-12-31T00:00:00"/>
        <d v="2012-07-03T00:00:00"/>
        <d v="2012-02-05T00:00:00"/>
        <d v="2013-07-25T00:00:00"/>
        <d v="2013-08-30T00:00:00"/>
        <d v="2013-11-07T00:00:00"/>
        <d v="2012-03-07T00:00:00"/>
        <d v="2013-01-03T00:00:00"/>
        <d v="2013-04-24T00:00:00"/>
        <s v="SWAP (not budgeted, when filled, give back PCN to deactivate)"/>
        <d v="2013-01-06T00:00:00"/>
        <d v="2012-06-30T00:00:00"/>
        <d v="2011-12-02T00:00:00"/>
        <d v="2011-03-31T00:00:00"/>
        <d v="2012-05-12T00:00:00"/>
        <d v="2013-08-03T00:00:00"/>
        <d v="2013-05-04T00:00:00"/>
        <d v="2013-04-27T00:00:00"/>
        <d v="2013-03-16T00:00:00"/>
        <d v="2009-12-31T00:00:00"/>
        <d v="2013-09-03T00:00:00"/>
        <d v="2012-01-04T00:00:00"/>
        <d v="2010-07-01T00:00:00"/>
        <d v="2010-07-10T00:00:00"/>
        <d v="2011-06-24T00:00:00"/>
        <d v="2011-04-09T00:00:00"/>
        <d v="2013-10-13T00:00:00"/>
        <d v="2010-06-26T00:00:00"/>
        <d v="2010-07-09T00:00:00"/>
        <d v="2010-07-14T00:00:00"/>
        <d v="2012-08-19T00:00:00"/>
        <d v="2012-06-13T00:00:00"/>
        <d v="2012-12-18T00:00:00"/>
        <d v="2013-07-20T00:00:00"/>
        <d v="2012-07-22T00:00:00"/>
        <d v="2013-03-17T00:00:00"/>
        <d v="2013-04-14T00:00:00"/>
        <d v="2013-05-12T00:00:00"/>
        <d v="2013-08-23T00:00:00"/>
        <d v="2013-01-20T00:00:00"/>
        <d v="2013-05-26T00:00:00"/>
        <d v="2010-07-25T00:00:00"/>
        <d v="2011-12-11T00:00:00"/>
        <d v="2010-09-19T00:00:00"/>
        <d v="2013-02-01T00:00:00"/>
        <d v="2012-05-01T00:00:00"/>
        <d v="2013-06-23T00:00:00"/>
        <d v="2013-08-04T00:00:00"/>
        <d v="2013-07-07T00:00:00"/>
        <d v="2013-09-29T00:00:00"/>
        <d v="2013-11-01T00:00:00"/>
        <d v="2011-10-14T00:00:00"/>
        <d v="2013-07-21T00:00:00"/>
        <d v="2013-02-17T00:00:00"/>
        <d v="2013-07-12T00:00:00"/>
        <d v="2012-03-04T00:00:00"/>
        <d v="2013-01-10T00:00:00"/>
        <d v="2012-08-31T00:00:00"/>
        <d v="2013-06-07T00:00:00"/>
        <d v="2013-10-02T00:00:00"/>
        <d v="2012-07-27T00:00:00"/>
        <d v="2010-11-28T00:00:00"/>
        <d v="2013-04-02T00:00:00"/>
        <d v="2013-07-19T00:00:00"/>
        <d v="2013-04-26T00:00:00"/>
        <d v="2012-05-31T00:00:00"/>
        <d v="2013-03-01T00:00:00"/>
        <d v="2013-10-20T00:00:00"/>
        <d v="2013-09-28T00:00:00"/>
        <d v="2012-12-08T00:00:00"/>
        <d v="2010-12-08T00:00:00"/>
        <d v="2013-05-30T00:00:00"/>
        <d v="2013-08-09T00:00:00"/>
        <d v="2012-06-24T00:00:00"/>
        <d v="2013-05-02T00:00:00"/>
        <d v="2012-10-21T00:00:00"/>
        <d v="2013-01-22T00:00:00"/>
        <d v="2011-03-20T00:00:00"/>
      </sharedItems>
    </cacheField>
    <cacheField name="Year" numFmtId="0">
      <sharedItems containsMixedTypes="1" containsNumber="1" containsInteger="1" minValue="2009" maxValue="2013" count="6">
        <n v="2012"/>
        <n v="2013"/>
        <n v="2011"/>
        <n v="2010"/>
        <e v="#VALUE!"/>
        <n v="2009"/>
      </sharedItems>
    </cacheField>
    <cacheField name="PCN2" numFmtId="0">
      <sharedItems/>
    </cacheField>
    <cacheField name="Classification" numFmtId="0">
      <sharedItems/>
    </cacheField>
    <cacheField name="Barg Unit" numFmtId="0">
      <sharedItems/>
    </cacheField>
    <cacheField name="DeptID" numFmtId="0">
      <sharedItems/>
    </cacheField>
    <cacheField name="Group" numFmtId="0">
      <sharedItems count="11">
        <s v="BUSINESS TECHNOLOGY GROUP"/>
        <s v="CHIEF FINANCIAL OFFICER"/>
        <s v="ENGINEERING SERVICES GROUP"/>
        <s v="EXTERNAL AFFAIRS"/>
        <s v="HUMAN RESOURCES GROUP"/>
        <s v="OFFICE OF THE GENERAL MANAGER"/>
        <s v="REAL PROPERTY DEV &amp; MGMT GROUP"/>
        <s v="WATER RESOURCE MANAGEMENT GRP"/>
        <s v="WATER SYSTEM OPERATIONS GROUP"/>
        <s v="GENERAL COUNSEL"/>
        <s v="OFFICE OF THE GENERAL AUDITOR"/>
      </sharedItems>
    </cacheField>
    <cacheField name="Section" numFmtId="0">
      <sharedItems/>
    </cacheField>
    <cacheField name="Unit" numFmtId="0">
      <sharedItems/>
    </cacheField>
    <cacheField name="Team" numFmtId="0">
      <sharedItems/>
    </cacheField>
    <cacheField name="Reports_to" numFmtId="0">
      <sharedItems/>
    </cacheField>
    <cacheField name="SupvEmplID" numFmtId="0">
      <sharedItems/>
    </cacheField>
    <cacheField name="SupvName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62">
  <r>
    <x v="0"/>
    <x v="0"/>
    <x v="0"/>
    <s v="00000507"/>
    <s v="Storekeeper III"/>
    <s v="02"/>
    <s v="01263"/>
    <x v="0"/>
    <s v="ADMINISTRATIVE SRVCS SECTION"/>
    <s v="CONTRACTING SVCS UNIT"/>
    <s v="WAREHOUSING TEAM"/>
    <s v="00001035"/>
    <s v="08299"/>
    <s v="David Winston"/>
  </r>
  <r>
    <x v="0"/>
    <x v="0"/>
    <x v="0"/>
    <s v="00000565"/>
    <s v="Technical Writer II"/>
    <s v="02"/>
    <s v="01111"/>
    <x v="0"/>
    <s v="ADMINISTRATIVE SRVCS SECTION"/>
    <s v="DOCUMENT SVCS UNIT"/>
    <s v="TECHNICAL WRITING TEAM"/>
    <s v="00009863"/>
    <s v="07743"/>
    <s v="Delores Camacho"/>
  </r>
  <r>
    <x v="1"/>
    <x v="1"/>
    <x v="1"/>
    <s v="00000729"/>
    <s v="Reprographics Technician III"/>
    <s v="02"/>
    <s v="01110"/>
    <x v="0"/>
    <s v="ADMINISTRATIVE SRVCS SECTION"/>
    <s v="DOCUMENT SVCS UNIT"/>
    <s v="REPROGRAPHICS TEAM"/>
    <s v="00009862"/>
    <s v="03720"/>
    <s v="Daniel Munar"/>
  </r>
  <r>
    <x v="0"/>
    <x v="2"/>
    <x v="0"/>
    <s v="00000737"/>
    <s v="Sr Admin Analyst"/>
    <s v="02"/>
    <s v="00910"/>
    <x v="0"/>
    <s v="ADMINISTRATIVE SRVCS SECTION"/>
    <s v=" "/>
    <s v=" "/>
    <s v="00001767"/>
    <s v="05498"/>
    <s v="Octavia Tucker"/>
  </r>
  <r>
    <x v="2"/>
    <x v="0"/>
    <x v="0"/>
    <s v="00000773"/>
    <s v="IT Software Developer II"/>
    <s v="02"/>
    <s v="01154"/>
    <x v="0"/>
    <s v="INFORMATION TECHNOLOGY SECTION"/>
    <s v="ENTERPRISE WATER SYSTEMS UNIT"/>
    <s v="OPS APPLICATION SVCS TEAM"/>
    <s v="00009904"/>
    <s v="07822"/>
    <s v="Ioan Pop"/>
  </r>
  <r>
    <x v="3"/>
    <x v="3"/>
    <x v="1"/>
    <s v="00001239"/>
    <s v="Pr Buyer"/>
    <s v="04"/>
    <s v="00906"/>
    <x v="0"/>
    <s v=" "/>
    <s v=" "/>
    <s v=" "/>
    <s v="00000030"/>
    <s v="04561"/>
    <s v="Roy Wolfe"/>
  </r>
  <r>
    <x v="3"/>
    <x v="4"/>
    <x v="1"/>
    <s v="00001277"/>
    <s v="IT Infrastructure Adminstr III"/>
    <s v="02"/>
    <s v="01152"/>
    <x v="0"/>
    <s v="INFORMATION TECHNOLOGY SECTION"/>
    <s v="IT INFRASTRUCTURE SRVCS UNIT"/>
    <s v="SERVER ADMIN SERVICES TEAM"/>
    <s v="00009902"/>
    <s v="05820"/>
    <s v="Robert Deaves"/>
  </r>
  <r>
    <x v="4"/>
    <x v="5"/>
    <x v="1"/>
    <s v="00001572"/>
    <s v="Admin Assistant II"/>
    <s v="02"/>
    <s v="01104"/>
    <x v="0"/>
    <s v="ADMINISTRATIVE SRVCS SECTION"/>
    <s v="OFF OF ADMIN SRVCS SECT MGR"/>
    <s v="BUSINESS SERVICES SUPPORT TEAM"/>
    <s v="00009856"/>
    <s v="07025"/>
    <s v="Raymond Chow"/>
  </r>
  <r>
    <x v="4"/>
    <x v="0"/>
    <x v="0"/>
    <s v="00001925"/>
    <s v="Info Technology Architect"/>
    <s v="04"/>
    <s v="00942"/>
    <x v="0"/>
    <s v="INFORMATION TECHNOLOGY SECTION"/>
    <s v="OFF OF INFO TECH SECTION MGR"/>
    <s v=" "/>
    <s v="00003566"/>
    <s v="07881"/>
    <s v="Thomas Miller"/>
  </r>
  <r>
    <x v="1"/>
    <x v="6"/>
    <x v="1"/>
    <s v="00002224"/>
    <s v="Storekeeper III"/>
    <s v="02"/>
    <s v="01263"/>
    <x v="0"/>
    <s v="ADMINISTRATIVE SRVCS SECTION"/>
    <s v="CONTRACTING SVCS UNIT"/>
    <s v="WAREHOUSING TEAM"/>
    <s v="00001035"/>
    <s v="08299"/>
    <s v="David Winston"/>
  </r>
  <r>
    <x v="4"/>
    <x v="7"/>
    <x v="0"/>
    <s v="00003036"/>
    <s v="Pr Admin Analyst"/>
    <s v="02"/>
    <s v="00980"/>
    <x v="0"/>
    <s v="ADMINISTRATIVE SRVCS SECTION"/>
    <s v="CONTRACTING SVCS UNIT"/>
    <s v=" "/>
    <s v="00009809"/>
    <s v="07950"/>
    <s v="Cuauhtemoc Torres"/>
  </r>
  <r>
    <x v="1"/>
    <x v="8"/>
    <x v="2"/>
    <s v="00003181"/>
    <s v="Sr Admin Analyst"/>
    <s v="02"/>
    <s v="01106"/>
    <x v="0"/>
    <s v="ADMINISTRATIVE SRVCS SECTION"/>
    <s v="CONTRACTING SVCS UNIT"/>
    <s v="INVENTORY MGMT TEAM"/>
    <s v="00009858"/>
    <s v="04059"/>
    <s v="Mark Jordan"/>
  </r>
  <r>
    <x v="4"/>
    <x v="9"/>
    <x v="2"/>
    <s v="00004099"/>
    <s v="IT Enterprise App Analyst II"/>
    <s v="02"/>
    <s v="01153"/>
    <x v="0"/>
    <s v="INFORMATION TECHNOLOGY SECTION"/>
    <s v="ENTERPRISE BUSINESS SYS UNIT"/>
    <s v="ENTERPRISE APPL SVCS TEAM"/>
    <s v="00009903"/>
    <s v=""/>
    <m/>
  </r>
  <r>
    <x v="1"/>
    <x v="3"/>
    <x v="1"/>
    <s v="00004422"/>
    <s v="Unit Manager V"/>
    <s v="04"/>
    <s v="01086"/>
    <x v="0"/>
    <s v="INFORMATION TECHNOLOGY SECTION"/>
    <s v="ENTERPRISE WATER SYSTEMS UNIT"/>
    <s v=" "/>
    <s v="00003566"/>
    <s v="07881"/>
    <s v="Thomas Miller"/>
  </r>
  <r>
    <x v="4"/>
    <x v="3"/>
    <x v="1"/>
    <s v="00004423"/>
    <s v="Team Manager V"/>
    <s v="04"/>
    <s v="01046"/>
    <x v="0"/>
    <s v="INFORMATION TECHNOLOGY SECTION"/>
    <s v="ENTERPRISE BUSINESS SYS UNIT"/>
    <s v="BUSINESS APPLICATION SRVC TEAM"/>
    <s v="00009820"/>
    <s v="08026"/>
    <s v="Samir Sachdev"/>
  </r>
  <r>
    <x v="2"/>
    <x v="10"/>
    <x v="1"/>
    <s v="00004426"/>
    <s v="Engineering Tech I"/>
    <s v="02"/>
    <s v="01116"/>
    <x v="0"/>
    <s v="ADMINISTRATIVE SRVCS SECTION"/>
    <s v="FACILITY MANAGEMENT UNIT"/>
    <s v="FACILITY OPERATIONS"/>
    <s v="00009867"/>
    <s v="03973"/>
    <s v="Thomas Sanchez"/>
  </r>
  <r>
    <x v="4"/>
    <x v="11"/>
    <x v="1"/>
    <s v="00004427"/>
    <s v="Sr Engineer"/>
    <s v="04"/>
    <s v="01043"/>
    <x v="0"/>
    <s v="INFORMATION TECHNOLOGY SECTION"/>
    <s v="ENTERPRISE WATER SYSTEMS UNIT"/>
    <s v="OFF OF ENTERPRISE WTR SYS MGR"/>
    <s v="00004422"/>
    <s v=""/>
    <m/>
  </r>
  <r>
    <x v="4"/>
    <x v="11"/>
    <x v="1"/>
    <s v="00004428"/>
    <s v="Sr Engineer"/>
    <s v="04"/>
    <s v="01043"/>
    <x v="0"/>
    <s v="INFORMATION TECHNOLOGY SECTION"/>
    <s v="ENTERPRISE WATER SYSTEMS UNIT"/>
    <s v="OFF OF ENTERPRISE WTR SYS MGR"/>
    <s v="00004422"/>
    <s v=""/>
    <m/>
  </r>
  <r>
    <x v="4"/>
    <x v="11"/>
    <x v="1"/>
    <s v="00004429"/>
    <s v="Sr IT Proj Controls Specialist"/>
    <s v="02"/>
    <s v="00977"/>
    <x v="0"/>
    <s v="INFORMATION TECHNOLOGY SECTION"/>
    <s v="PROJECT PLANNING UNIT"/>
    <s v="OFF OF PROJECT PLANNING MGR"/>
    <s v="00009817"/>
    <s v="05503"/>
    <s v="Ashraf Azmi"/>
  </r>
  <r>
    <x v="4"/>
    <x v="12"/>
    <x v="1"/>
    <s v="00009903"/>
    <s v="Team Manager V"/>
    <s v="04"/>
    <s v="01153"/>
    <x v="0"/>
    <s v="INFORMATION TECHNOLOGY SECTION"/>
    <s v="ENTERPRISE BUSINESS SYS UNIT"/>
    <s v="ENTERPRISE APPL SVCS TEAM"/>
    <s v="00009820"/>
    <s v="08026"/>
    <s v="Samir Sachdev"/>
  </r>
  <r>
    <x v="1"/>
    <x v="13"/>
    <x v="1"/>
    <s v="00001291"/>
    <s v="Sr Accountant"/>
    <s v="02"/>
    <s v="00580"/>
    <x v="1"/>
    <s v="CONTROLLER SECTION"/>
    <s v="REPORTING AND OPERATIONS"/>
    <s v="ACCOUNTING OPERATIONS"/>
    <s v="00004293"/>
    <s v="07412"/>
    <s v="Marilyn Brooks"/>
  </r>
  <r>
    <x v="1"/>
    <x v="14"/>
    <x v="0"/>
    <s v="00004091"/>
    <s v="Unit Manager V"/>
    <s v="04"/>
    <s v="00967"/>
    <x v="1"/>
    <s v="BUDGET &amp; FINANCIAL PLNG SECT"/>
    <s v=" "/>
    <s v=" "/>
    <s v="00002014"/>
    <s v="09382"/>
    <s v="Gary Breaux"/>
  </r>
  <r>
    <x v="4"/>
    <x v="15"/>
    <x v="1"/>
    <s v="00000127"/>
    <s v="Asst Engineer I"/>
    <s v="02"/>
    <s v="01295"/>
    <x v="2"/>
    <s v="FACILITY DEVELOPMENT SECTION"/>
    <s v="DESIGN UNIT"/>
    <s v="EQUIPMENT DESIGN TEAM"/>
    <s v="00004322"/>
    <s v="08052"/>
    <s v="Douglas Hathaway"/>
  </r>
  <r>
    <x v="2"/>
    <x v="16"/>
    <x v="0"/>
    <s v="00000158"/>
    <s v="Assoc Environmental Specialist"/>
    <s v="02"/>
    <s v="00987"/>
    <x v="2"/>
    <s v="FACILITY DEVELOPMENT SECTION"/>
    <s v="ENGINEERING SYSTEMS PLANNING"/>
    <s v="ENVIRONMENTAL PLANNING TEAM"/>
    <s v="00004372"/>
    <s v="07820"/>
    <s v="Deirdre West"/>
  </r>
  <r>
    <x v="4"/>
    <x v="3"/>
    <x v="1"/>
    <s v="00000625"/>
    <s v="Engineer"/>
    <s v="02"/>
    <s v="01296"/>
    <x v="2"/>
    <s v="FACILITY DEVELOPMENT SECTION"/>
    <s v="DESIGN UNIT"/>
    <s v="POWER DESIGN TEAM"/>
    <s v="00004323"/>
    <s v="09717"/>
    <s v="Jeong Park"/>
  </r>
  <r>
    <x v="2"/>
    <x v="3"/>
    <x v="1"/>
    <s v="00000741"/>
    <s v="Engineer"/>
    <s v="02"/>
    <s v="01258"/>
    <x v="2"/>
    <s v="PROGRAM MANAGEMENT SECTION"/>
    <s v="PROGRAM MGMT UNIT"/>
    <s v="CONVEYANCE/STORAGE PM TEAM"/>
    <s v="00004084"/>
    <s v="05684"/>
    <s v="Francisco Becerra"/>
  </r>
  <r>
    <x v="2"/>
    <x v="17"/>
    <x v="1"/>
    <s v="00000804"/>
    <s v="Designer III"/>
    <s v="02"/>
    <s v="01121"/>
    <x v="2"/>
    <s v="FACILITY DEVELOPMENT SECTION"/>
    <s v="DESIGN UNIT"/>
    <s v="GENERAL DESIGN TEAM"/>
    <s v="00009874"/>
    <s v="06381"/>
    <s v="Mahmoud Lahouti"/>
  </r>
  <r>
    <x v="4"/>
    <x v="18"/>
    <x v="1"/>
    <s v="00001089"/>
    <s v="Assoc Engineer"/>
    <s v="02"/>
    <s v="00952"/>
    <x v="2"/>
    <s v="FACILITY DEVELOPMENT SECTION"/>
    <s v="ENGINEERING SYSTEMS PLANNING"/>
    <s v="FACILITY PLANNING TEAM"/>
    <s v="00009999"/>
    <s v="05092"/>
    <s v="John Shamma"/>
  </r>
  <r>
    <x v="4"/>
    <x v="19"/>
    <x v="0"/>
    <s v="00001390"/>
    <s v="Asst Engineer II"/>
    <s v="02"/>
    <s v="01288"/>
    <x v="2"/>
    <s v="INFRASTRUCTURE RELIABILITY"/>
    <s v="CONSTRUCTION MANAGEMENT UNIT"/>
    <s v="MATERIALS TEST &amp; INSPECT TEAM"/>
    <s v="00004187"/>
    <s v="05980"/>
    <s v="David Yanez"/>
  </r>
  <r>
    <x v="4"/>
    <x v="20"/>
    <x v="0"/>
    <s v="00001427"/>
    <s v="Engineering Tech II"/>
    <s v="02"/>
    <s v="01295"/>
    <x v="2"/>
    <s v="FACILITY DEVELOPMENT SECTION"/>
    <s v="DESIGN UNIT"/>
    <s v="EQUIPMENT DESIGN TEAM"/>
    <s v="00004322"/>
    <s v="08052"/>
    <s v="Douglas Hathaway"/>
  </r>
  <r>
    <x v="4"/>
    <x v="3"/>
    <x v="1"/>
    <s v="00001475"/>
    <s v="Sr Engineer"/>
    <s v="04"/>
    <s v="01297"/>
    <x v="2"/>
    <s v="FACILITY DEVELOPMENT SECTION"/>
    <s v="DESIGN UNIT"/>
    <s v="INSTRUMENTATION DESIGN TEAM"/>
    <s v="00004082"/>
    <s v="06702"/>
    <s v="Thomas Niedzialek"/>
  </r>
  <r>
    <x v="1"/>
    <x v="21"/>
    <x v="3"/>
    <s v="00002062"/>
    <s v="Pr Land Surveyor"/>
    <s v="04"/>
    <s v="01142"/>
    <x v="2"/>
    <s v="INFRASTRUCTURE RELIABILITY"/>
    <s v="INFRASTRUCTURE UNIT"/>
    <s v="ENGINEERING SURVEY TEAM"/>
    <s v="00009891"/>
    <s v="05890"/>
    <s v="Peter Wiseman"/>
  </r>
  <r>
    <x v="1"/>
    <x v="5"/>
    <x v="1"/>
    <s v="00002104"/>
    <s v="Engineer"/>
    <s v="02"/>
    <s v="01288"/>
    <x v="2"/>
    <s v="INFRASTRUCTURE RELIABILITY"/>
    <s v="CONSTRUCTION MANAGEMENT UNIT"/>
    <s v="MATERIALS TEST &amp; INSPECT TEAM"/>
    <s v="00004187"/>
    <s v="05980"/>
    <s v="David Yanez"/>
  </r>
  <r>
    <x v="0"/>
    <x v="22"/>
    <x v="0"/>
    <s v="00002146"/>
    <s v="Engineer"/>
    <s v="02"/>
    <s v="01130"/>
    <x v="2"/>
    <s v="PROGRAM MANAGEMENT SECTION"/>
    <s v="PROGRAM MGMT UNIT"/>
    <s v="TREATMENT PLANT PM TEAM"/>
    <s v="00009881"/>
    <s v="07207"/>
    <s v="Maureen Burch"/>
  </r>
  <r>
    <x v="3"/>
    <x v="23"/>
    <x v="0"/>
    <s v="00002154"/>
    <s v="Assoc Engineer"/>
    <s v="02"/>
    <s v="01295"/>
    <x v="2"/>
    <s v="FACILITY DEVELOPMENT SECTION"/>
    <s v="DESIGN UNIT"/>
    <s v="EQUIPMENT DESIGN TEAM"/>
    <s v="00004322"/>
    <s v="08052"/>
    <s v="Douglas Hathaway"/>
  </r>
  <r>
    <x v="3"/>
    <x v="21"/>
    <x v="3"/>
    <s v="00003692"/>
    <s v="Assoc Engineer"/>
    <s v="02"/>
    <s v="01292"/>
    <x v="2"/>
    <s v="FACILITY DEVELOPMENT SECTION"/>
    <s v="DESIGN UNIT"/>
    <s v="TREATMENT PLANT DESIGN TEAM"/>
    <s v="00009872"/>
    <s v="06581"/>
    <s v="Eric Freeman"/>
  </r>
  <r>
    <x v="2"/>
    <x v="5"/>
    <x v="1"/>
    <s v="00003829"/>
    <s v="Engineer"/>
    <s v="02"/>
    <s v="01128"/>
    <x v="2"/>
    <s v="PROGRAM MANAGEMENT SECTION"/>
    <s v="PROGRAM MGMT UNIT"/>
    <s v="DISTRIBUTION SYSTEM PM TEAM"/>
    <s v="00009880"/>
    <s v="05493"/>
    <s v="Ronald Brown"/>
  </r>
  <r>
    <x v="1"/>
    <x v="24"/>
    <x v="1"/>
    <s v="00003838"/>
    <s v="Sr Engineering Technician"/>
    <s v="02"/>
    <s v="01136"/>
    <x v="2"/>
    <s v="INFRASTRUCTURE RELIABILITY"/>
    <s v="CONSTRUCTION MANAGEMENT UNIT"/>
    <s v="CONSTRUCTION MGMT TEAM 3"/>
    <s v="00009885"/>
    <s v="04687"/>
    <s v="Timothy Gamble"/>
  </r>
  <r>
    <x v="2"/>
    <x v="25"/>
    <x v="1"/>
    <s v="00004112"/>
    <s v="Engineer"/>
    <s v="02"/>
    <s v="01258"/>
    <x v="2"/>
    <s v="PROGRAM MANAGEMENT SECTION"/>
    <s v="PROGRAM MGMT UNIT"/>
    <s v="CONVEYANCE/STORAGE PM TEAM"/>
    <s v="00004084"/>
    <s v="05684"/>
    <s v="Francisco Becerra"/>
  </r>
  <r>
    <x v="2"/>
    <x v="0"/>
    <x v="0"/>
    <s v="00004176"/>
    <s v="Designer III"/>
    <s v="02"/>
    <s v="01297"/>
    <x v="2"/>
    <s v="FACILITY DEVELOPMENT SECTION"/>
    <s v="DESIGN UNIT"/>
    <s v="INSTRUMENTATION DESIGN TEAM"/>
    <s v="00004082"/>
    <s v="06702"/>
    <s v="Thomas Niedzialek"/>
  </r>
  <r>
    <x v="4"/>
    <x v="26"/>
    <x v="1"/>
    <s v="00004280"/>
    <s v="Designer I"/>
    <s v="02"/>
    <s v="01295"/>
    <x v="2"/>
    <s v="FACILITY DEVELOPMENT SECTION"/>
    <s v="DESIGN UNIT"/>
    <s v="EQUIPMENT DESIGN TEAM"/>
    <s v="00004322"/>
    <s v="08052"/>
    <s v="Douglas Hathaway"/>
  </r>
  <r>
    <x v="2"/>
    <x v="3"/>
    <x v="1"/>
    <s v="00004356"/>
    <s v="Engineer"/>
    <s v="02"/>
    <s v="01128"/>
    <x v="2"/>
    <s v="PROGRAM MANAGEMENT SECTION"/>
    <s v="PROGRAM MGMT UNIT"/>
    <s v="DISTRIBUTION SYSTEM PM TEAM"/>
    <s v="00009880"/>
    <s v="05493"/>
    <s v="Ronald Brown"/>
  </r>
  <r>
    <x v="5"/>
    <x v="27"/>
    <x v="0"/>
    <s v="00004385"/>
    <s v="Asst Env Specialist II"/>
    <s v="02"/>
    <s v="00987"/>
    <x v="2"/>
    <s v="FACILITY DEVELOPMENT SECTION"/>
    <s v="ENGINEERING SYSTEMS PLANNING"/>
    <s v="ENVIRONMENTAL PLANNING TEAM"/>
    <s v="00004372"/>
    <s v="07820"/>
    <s v="Deirdre West"/>
  </r>
  <r>
    <x v="5"/>
    <x v="28"/>
    <x v="1"/>
    <s v="00004404"/>
    <s v="Assoc Engineer"/>
    <s v="02"/>
    <s v="01296"/>
    <x v="2"/>
    <s v="FACILITY DEVELOPMENT SECTION"/>
    <s v="DESIGN UNIT"/>
    <s v="POWER DESIGN TEAM"/>
    <s v="00004323"/>
    <s v="09717"/>
    <s v="Jeong Park"/>
  </r>
  <r>
    <x v="3"/>
    <x v="29"/>
    <x v="1"/>
    <s v="00004407"/>
    <s v="Engineer"/>
    <s v="02"/>
    <s v="01143"/>
    <x v="2"/>
    <s v="INFRASTRUCTURE RELIABILITY"/>
    <s v="INFRASTRUCTURE UNIT"/>
    <s v="SAFETY OF DAMS TEAM"/>
    <s v="00009892"/>
    <s v="06609"/>
    <s v="Christopher Hill"/>
  </r>
  <r>
    <x v="0"/>
    <x v="29"/>
    <x v="1"/>
    <s v="00004408"/>
    <s v="Asst Engineer"/>
    <s v="02"/>
    <s v="01295"/>
    <x v="2"/>
    <s v="FACILITY DEVELOPMENT SECTION"/>
    <s v="DESIGN UNIT"/>
    <s v="EQUIPMENT DESIGN TEAM"/>
    <s v="00004322"/>
    <s v="08052"/>
    <s v="Douglas Hathaway"/>
  </r>
  <r>
    <x v="4"/>
    <x v="30"/>
    <x v="4"/>
    <s v="00004430"/>
    <s v="Pr Engineer"/>
    <s v="04"/>
    <s v="01258"/>
    <x v="2"/>
    <s v="PROGRAM MANAGEMENT SECTION"/>
    <s v="PROGRAM MGMT UNIT"/>
    <s v="CONVEYANCE/STORAGE PM TEAM"/>
    <s v="00004084"/>
    <s v="05684"/>
    <s v="Francisco Becerra"/>
  </r>
  <r>
    <x v="4"/>
    <x v="30"/>
    <x v="4"/>
    <s v="00004431"/>
    <s v="Sr Engineer"/>
    <s v="04"/>
    <s v="01258"/>
    <x v="2"/>
    <s v="PROGRAM MANAGEMENT SECTION"/>
    <s v="PROGRAM MGMT UNIT"/>
    <s v="CONVEYANCE/STORAGE PM TEAM"/>
    <s v="00004084"/>
    <s v="05684"/>
    <s v="Francisco Becerra"/>
  </r>
  <r>
    <x v="4"/>
    <x v="30"/>
    <x v="4"/>
    <s v="00004432"/>
    <s v="Pr Engineer"/>
    <s v="04"/>
    <s v="01128"/>
    <x v="2"/>
    <s v="PROGRAM MANAGEMENT SECTION"/>
    <s v="PROGRAM MGMT UNIT"/>
    <s v="DISTRIBUTION SYSTEM PM TEAM"/>
    <s v="00009880"/>
    <s v="05493"/>
    <s v="Ronald Brown"/>
  </r>
  <r>
    <x v="4"/>
    <x v="30"/>
    <x v="4"/>
    <s v="00004433"/>
    <s v="Construction Inspector IV"/>
    <s v="02"/>
    <s v="01132"/>
    <x v="2"/>
    <s v="INFRASTRUCTURE RELIABILITY"/>
    <s v="CONSTRUCTION MANAGEMENT UNIT"/>
    <s v="CONSTRUCTION MGMT TEAM 1"/>
    <s v="00009883"/>
    <s v="05725"/>
    <s v="Javier Garcia"/>
  </r>
  <r>
    <x v="4"/>
    <x v="30"/>
    <x v="4"/>
    <s v="00004434"/>
    <s v="Construction Inspector IV"/>
    <s v="02"/>
    <s v="01132"/>
    <x v="2"/>
    <s v="INFRASTRUCTURE RELIABILITY"/>
    <s v="CONSTRUCTION MANAGEMENT UNIT"/>
    <s v="CONSTRUCTION MGMT TEAM 1"/>
    <s v="00009883"/>
    <s v="05725"/>
    <s v="Javier Garcia"/>
  </r>
  <r>
    <x v="4"/>
    <x v="30"/>
    <x v="4"/>
    <s v="00004435"/>
    <s v="Construction Inspector IV"/>
    <s v="02"/>
    <s v="01135"/>
    <x v="2"/>
    <s v="INFRASTRUCTURE RELIABILITY"/>
    <s v="CONSTRUCTION MANAGEMENT UNIT"/>
    <s v="CONSTRUCTION MGMT TEAM 2"/>
    <s v="00009886"/>
    <s v="04671"/>
    <s v="Ronald Spradling"/>
  </r>
  <r>
    <x v="4"/>
    <x v="30"/>
    <x v="4"/>
    <s v="00004436"/>
    <s v="Construction Inspector IV"/>
    <s v="02"/>
    <s v="01136"/>
    <x v="2"/>
    <s v="INFRASTRUCTURE RELIABILITY"/>
    <s v="CONSTRUCTION MANAGEMENT UNIT"/>
    <s v="CONSTRUCTION MGMT TEAM 3"/>
    <s v="00009885"/>
    <s v="04687"/>
    <s v="Timothy Gamble"/>
  </r>
  <r>
    <x v="4"/>
    <x v="30"/>
    <x v="4"/>
    <s v="00004437"/>
    <s v="Construction Inspector IV"/>
    <s v="02"/>
    <s v="01288"/>
    <x v="2"/>
    <s v="INFRASTRUCTURE RELIABILITY"/>
    <s v="CONSTRUCTION MANAGEMENT UNIT"/>
    <s v="MATERIALS TEST &amp; INSPECT TEAM"/>
    <s v="00004187"/>
    <s v="05980"/>
    <s v="David Yanez"/>
  </r>
  <r>
    <x v="1"/>
    <x v="31"/>
    <x v="1"/>
    <s v="00009882"/>
    <s v="Team Manager VI"/>
    <s v="04"/>
    <s v="01132"/>
    <x v="2"/>
    <s v="INFRASTRUCTURE RELIABILITY"/>
    <s v="CONSTRUCTION MANAGEMENT UNIT"/>
    <s v="CONSTRUCTION MGMT TEAM 1"/>
    <s v="00009814"/>
    <s v="04213"/>
    <s v="Paul Weston"/>
  </r>
  <r>
    <x v="1"/>
    <x v="0"/>
    <x v="0"/>
    <s v="00000832"/>
    <s v="Sr Admin Analyst"/>
    <s v="02"/>
    <s v="00964"/>
    <x v="3"/>
    <s v="OFF GRP MGR, EXTERNAL AFFAIRS"/>
    <s v="CUSTOMER SVCS"/>
    <s v=" "/>
    <s v="00009801"/>
    <s v="08902"/>
    <s v="Carolyn Schaffer"/>
  </r>
  <r>
    <x v="1"/>
    <x v="32"/>
    <x v="0"/>
    <s v="00001637"/>
    <s v="Pr Public Affairs Rep"/>
    <s v="04"/>
    <s v="00972"/>
    <x v="3"/>
    <s v="CONSERVATION &amp; COMMUNITY SRVCS"/>
    <s v="EDUCATION UNIT"/>
    <s v=" "/>
    <s v="00009802"/>
    <s v=""/>
    <m/>
  </r>
  <r>
    <x v="1"/>
    <x v="33"/>
    <x v="2"/>
    <s v="00001772"/>
    <s v="Pr Government&amp;Region AffRep(C)"/>
    <s v="05"/>
    <s v="00955"/>
    <x v="3"/>
    <s v="LEGISLATIVE SERVICES SECTION"/>
    <s v="OFF OF LEG SERVICES SECT MGR"/>
    <s v=" "/>
    <s v="00009805"/>
    <s v="09684"/>
    <s v="Nathan Purkiss"/>
  </r>
  <r>
    <x v="1"/>
    <x v="34"/>
    <x v="2"/>
    <s v="00002042"/>
    <s v="Pr Public Affairs Rep"/>
    <s v="04"/>
    <s v="00926"/>
    <x v="3"/>
    <s v="MEDIA &amp; COMMUNICATIONS SECTION"/>
    <s v=" "/>
    <s v=" "/>
    <s v="00001037"/>
    <s v="08935"/>
    <s v="Armando Acuna"/>
  </r>
  <r>
    <x v="1"/>
    <x v="35"/>
    <x v="0"/>
    <s v="00002052"/>
    <s v="Pr Public Affairs Rep"/>
    <s v="04"/>
    <s v="00963"/>
    <x v="3"/>
    <s v="CONSERVATION &amp; COMMUNITY SRVCS"/>
    <s v="COMMUNITY PROGRAMS"/>
    <s v=" "/>
    <s v="00002430"/>
    <s v="07989"/>
    <s v="Yvette Martinez"/>
  </r>
  <r>
    <x v="1"/>
    <x v="36"/>
    <x v="1"/>
    <s v="00003866"/>
    <s v="Pr Public Affairs Rep"/>
    <s v="04"/>
    <s v="00972"/>
    <x v="3"/>
    <s v="CONSERVATION &amp; COMMUNITY SRVCS"/>
    <s v="EDUCATION UNIT"/>
    <s v=" "/>
    <s v="00009802"/>
    <s v=""/>
    <m/>
  </r>
  <r>
    <x v="2"/>
    <x v="13"/>
    <x v="1"/>
    <s v="00004425"/>
    <s v="Public Affairs Rep II"/>
    <s v="02"/>
    <s v="00926"/>
    <x v="3"/>
    <s v="MEDIA &amp; COMMUNICATIONS SECTION"/>
    <s v=" "/>
    <s v=" "/>
    <s v="00001037"/>
    <s v="08935"/>
    <s v="Armando Acuna"/>
  </r>
  <r>
    <x v="2"/>
    <x v="37"/>
    <x v="1"/>
    <s v="00009802"/>
    <s v="Unit Manager V"/>
    <s v="04"/>
    <s v="00902"/>
    <x v="3"/>
    <s v=" "/>
    <s v=" "/>
    <s v=" "/>
    <s v="00001916"/>
    <s v="08939"/>
    <s v="Dortha Zinke"/>
  </r>
  <r>
    <x v="3"/>
    <x v="32"/>
    <x v="0"/>
    <s v="00000124"/>
    <s v="Pr Recruitment Specialist (C)"/>
    <s v="05"/>
    <s v="01299"/>
    <x v="4"/>
    <s v="TOTAL COMPENSATION"/>
    <s v="CLASS/COMP UNIT"/>
    <s v="STAFFING"/>
    <s v="00009821"/>
    <s v="08181"/>
    <s v="Brandon Patrick"/>
  </r>
  <r>
    <x v="1"/>
    <x v="6"/>
    <x v="1"/>
    <s v="00001117"/>
    <s v="Human Resources Analyst III(C)"/>
    <s v="05"/>
    <s v="01029"/>
    <x v="4"/>
    <s v="TOTAL COMPENSATION"/>
    <s v=" "/>
    <s v=" "/>
    <s v="00004388"/>
    <s v="07647"/>
    <s v="Catherine Clifford"/>
  </r>
  <r>
    <x v="3"/>
    <x v="38"/>
    <x v="1"/>
    <s v="00002112"/>
    <s v="Human Resources Analyst II (C)"/>
    <s v="05"/>
    <s v="01029"/>
    <x v="4"/>
    <s v="TOTAL COMPENSATION"/>
    <s v=" "/>
    <s v=" "/>
    <s v="00004388"/>
    <s v="07647"/>
    <s v="Catherine Clifford"/>
  </r>
  <r>
    <x v="0"/>
    <x v="0"/>
    <x v="0"/>
    <s v="00002247"/>
    <s v="Human Resources Analyst II (C)"/>
    <s v="05"/>
    <s v="01254"/>
    <x v="4"/>
    <s v="TOTAL COMPENSATION"/>
    <s v="BENEFITS UNIT"/>
    <s v=" "/>
    <s v="00001958"/>
    <s v="07959"/>
    <s v="Carmondy Breaux-Burns"/>
  </r>
  <r>
    <x v="1"/>
    <x v="39"/>
    <x v="1"/>
    <s v="00004389"/>
    <s v="Staffing Manager"/>
    <s v="05"/>
    <s v="01299"/>
    <x v="4"/>
    <s v="TOTAL COMPENSATION"/>
    <s v="CLASS/COMP UNIT"/>
    <s v="STAFFING"/>
    <s v="00000019"/>
    <s v="08474"/>
    <s v="Fidencio Mares"/>
  </r>
  <r>
    <x v="1"/>
    <x v="40"/>
    <x v="5"/>
    <s v="00000092"/>
    <s v="Program Manager III"/>
    <s v="04"/>
    <s v="00909"/>
    <x v="5"/>
    <s v="BAY DELTA INITIATIVES"/>
    <s v=" "/>
    <s v=" "/>
    <s v="00004221"/>
    <s v="04843"/>
    <s v="Stephen Arakawa"/>
  </r>
  <r>
    <x v="1"/>
    <x v="41"/>
    <x v="1"/>
    <s v="00000693"/>
    <s v="Deputy GM External Affairs"/>
    <s v="01"/>
    <s v="00960"/>
    <x v="5"/>
    <s v="OFFICE OF THE GM SECTION"/>
    <s v=" "/>
    <s v="EXECUTIVE MANAGERS TEAM"/>
    <s v="00000001"/>
    <s v="07209"/>
    <s v="Jeffrey Kightlinger"/>
  </r>
  <r>
    <x v="1"/>
    <x v="6"/>
    <x v="1"/>
    <s v="00000885"/>
    <s v="Executive Assistant I (C)"/>
    <s v="05"/>
    <s v="00961"/>
    <x v="5"/>
    <s v="OFFICE OF THE GM SECTION"/>
    <s v=" "/>
    <s v="EXECUTIVE ADMIN STAFF TEAM"/>
    <s v="00000693"/>
    <s v=""/>
    <m/>
  </r>
  <r>
    <x v="4"/>
    <x v="26"/>
    <x v="1"/>
    <s v="00000906"/>
    <s v="Inspection Trip Specialist"/>
    <s v="04"/>
    <s v="01291"/>
    <x v="5"/>
    <s v="BOARD OF DIRECTORS SECTION"/>
    <s v=" "/>
    <s v="INSPECTION TRIPS"/>
    <s v="00004373"/>
    <s v="06448"/>
    <s v="Amy Rego"/>
  </r>
  <r>
    <x v="1"/>
    <x v="42"/>
    <x v="0"/>
    <s v="00001302"/>
    <s v="Pr Admin Analyst"/>
    <s v="02"/>
    <s v="00909"/>
    <x v="5"/>
    <s v="BAY DELTA INITIATIVES"/>
    <s v=" "/>
    <s v=" "/>
    <s v="00004221"/>
    <s v="04843"/>
    <s v="Stephen Arakawa"/>
  </r>
  <r>
    <x v="1"/>
    <x v="43"/>
    <x v="3"/>
    <s v="00002436"/>
    <s v="Sr Resource Specialist"/>
    <s v="03"/>
    <s v="00909"/>
    <x v="5"/>
    <s v="BAY DELTA INITIATIVES"/>
    <s v=" "/>
    <s v=" "/>
    <s v="00004221"/>
    <s v="04843"/>
    <s v="Stephen Arakawa"/>
  </r>
  <r>
    <x v="4"/>
    <x v="11"/>
    <x v="1"/>
    <s v="00002447"/>
    <s v="Admin Assistant III (C)"/>
    <s v="05"/>
    <s v="00909"/>
    <x v="5"/>
    <s v="BAY DELTA INITIATIVES"/>
    <s v=" "/>
    <s v=" "/>
    <s v="00004221"/>
    <s v="04843"/>
    <s v="Stephen Arakawa"/>
  </r>
  <r>
    <x v="1"/>
    <x v="44"/>
    <x v="3"/>
    <s v="00000592"/>
    <s v="Team Manager VII"/>
    <s v="03"/>
    <s v="00939"/>
    <x v="6"/>
    <s v="OFF OF MGR REAL PROP DEV&amp;MGMT"/>
    <s v=" "/>
    <s v=" "/>
    <s v="00004180"/>
    <s v="05273"/>
    <s v="John Clairday"/>
  </r>
  <r>
    <x v="1"/>
    <x v="45"/>
    <x v="2"/>
    <s v="00001252"/>
    <s v="Sr Real Estate Rep"/>
    <s v="02"/>
    <s v="01100"/>
    <x v="6"/>
    <s v="OFF OF MGR REAL PROP DEV&amp;MGMT"/>
    <s v="PLANNING &amp; ACQUISITION UNIT"/>
    <s v=" "/>
    <s v="00009907"/>
    <s v="06164"/>
    <s v="Sherman Hom"/>
  </r>
  <r>
    <x v="1"/>
    <x v="46"/>
    <x v="2"/>
    <s v="00002012"/>
    <s v="Real Estate Rep"/>
    <s v="02"/>
    <s v="01100"/>
    <x v="6"/>
    <s v="OFF OF MGR REAL PROP DEV&amp;MGMT"/>
    <s v="PLANNING &amp; ACQUISITION UNIT"/>
    <s v=" "/>
    <s v="00009907"/>
    <s v="06164"/>
    <s v="Sherman Hom"/>
  </r>
  <r>
    <x v="1"/>
    <x v="47"/>
    <x v="1"/>
    <s v="00004146"/>
    <s v="Pr Real Estate Rep"/>
    <s v="04"/>
    <s v="01030"/>
    <x v="6"/>
    <s v="OFF OF MGR REAL PROP DEV&amp;MGMT"/>
    <s v="REVENUE &amp; PROPERTY MGMT UNIT"/>
    <s v=" "/>
    <s v="00009811"/>
    <s v=""/>
    <m/>
  </r>
  <r>
    <x v="1"/>
    <x v="1"/>
    <x v="1"/>
    <s v="00004183"/>
    <s v="Admin Assistant II (C)"/>
    <s v="05"/>
    <s v="00939"/>
    <x v="6"/>
    <s v="OFF OF MGR REAL PROP DEV&amp;MGMT"/>
    <s v=" "/>
    <s v=" "/>
    <s v="00004316"/>
    <s v="07608"/>
    <s v="Jeffrey Wynn"/>
  </r>
  <r>
    <x v="1"/>
    <x v="48"/>
    <x v="3"/>
    <s v="00009702"/>
    <s v="Unit Manager V (Engineering)"/>
    <s v="04"/>
    <s v="00959"/>
    <x v="6"/>
    <s v="OFF OF MGR REAL PROP DEV&amp;MGMT"/>
    <s v="REAL ESTATE SERVICES UNIT"/>
    <s v=" "/>
    <s v="00004180"/>
    <s v="05273"/>
    <s v="John Clairday"/>
  </r>
  <r>
    <x v="1"/>
    <x v="49"/>
    <x v="3"/>
    <s v="00001515"/>
    <s v="Engineer"/>
    <s v="02"/>
    <s v="01019"/>
    <x v="7"/>
    <s v="WRM, RESOURCE PLNG &amp; DEV SECT"/>
    <s v="SYSTEM ANALYSIS UNIT"/>
    <s v=" "/>
    <s v="00009844"/>
    <s v="04929"/>
    <s v="Robert Harding"/>
  </r>
  <r>
    <x v="1"/>
    <x v="50"/>
    <x v="3"/>
    <s v="00001917"/>
    <s v="Assoc Resource Specialist"/>
    <s v="02"/>
    <s v="01018"/>
    <x v="7"/>
    <s v="WRM, RESOURCE PLNG &amp; DEV SECT"/>
    <s v="RESOURCE ANALYSIS UNIT"/>
    <s v=" "/>
    <s v="00009843"/>
    <s v="07033"/>
    <s v="Brandon Goshi"/>
  </r>
  <r>
    <x v="1"/>
    <x v="0"/>
    <x v="0"/>
    <s v="00003003"/>
    <s v="Sr Engineer"/>
    <s v="04"/>
    <s v="01020"/>
    <x v="7"/>
    <s v="RESOURCE IMPLEMENTATION SECT"/>
    <s v="IMPORTED SUPPLY UNIT"/>
    <s v=" "/>
    <s v="00009845"/>
    <s v="05731"/>
    <s v="Jack Safely"/>
  </r>
  <r>
    <x v="1"/>
    <x v="51"/>
    <x v="0"/>
    <s v="00003634"/>
    <s v="Assoc Resource Specialist"/>
    <s v="02"/>
    <s v="01018"/>
    <x v="7"/>
    <s v="WRM, RESOURCE PLNG &amp; DEV SECT"/>
    <s v="RESOURCE ANALYSIS UNIT"/>
    <s v=" "/>
    <s v="00009843"/>
    <s v="07033"/>
    <s v="Brandon Goshi"/>
  </r>
  <r>
    <x v="1"/>
    <x v="16"/>
    <x v="0"/>
    <s v="00003812"/>
    <s v="Admin Assistant II"/>
    <s v="02"/>
    <s v="01245"/>
    <x v="7"/>
    <s v="WRM, OFF OF MGR OF WRMG"/>
    <s v=" "/>
    <s v="MANAGER SUPPORT TEAM"/>
    <s v="00009995"/>
    <s v="07748"/>
    <s v="Sandra Velasco"/>
  </r>
  <r>
    <x v="1"/>
    <x v="6"/>
    <x v="1"/>
    <s v="00004304"/>
    <s v="Resource Specialist"/>
    <s v="02"/>
    <s v="01021"/>
    <x v="7"/>
    <s v="RESOURCE IMPLEMENTATION SECT"/>
    <s v="REGIONAL SUPPLY UNIT"/>
    <s v=" "/>
    <s v="00009846"/>
    <s v="06025"/>
    <s v="Andrew Hui"/>
  </r>
  <r>
    <x v="1"/>
    <x v="52"/>
    <x v="0"/>
    <s v="00004394"/>
    <s v="Resource Specialist"/>
    <s v="02"/>
    <s v="00924"/>
    <x v="7"/>
    <s v="WRM, OFF OF MGR OF WRMG"/>
    <s v=" "/>
    <s v=" "/>
    <s v="00002439"/>
    <s v="07381"/>
    <s v="Devendra Upadhyay"/>
  </r>
  <r>
    <x v="5"/>
    <x v="53"/>
    <x v="0"/>
    <s v="00004403"/>
    <s v="Asst Resource Specialist"/>
    <s v="02"/>
    <s v="00908"/>
    <x v="7"/>
    <s v=" "/>
    <s v=" "/>
    <s v=" "/>
    <s v="00002439"/>
    <s v="07381"/>
    <s v="Devendra Upadhyay"/>
  </r>
  <r>
    <x v="3"/>
    <x v="54"/>
    <x v="1"/>
    <s v="00000064"/>
    <s v="Pr Limnologist"/>
    <s v="02"/>
    <s v="01236"/>
    <x v="8"/>
    <s v="WATER QUALITY SECTION"/>
    <s v="MICROBIOLOGY UNIT"/>
    <s v="RESERVOIR MGMT TEAM"/>
    <s v="00009941"/>
    <s v="06223"/>
    <s v="William Taylor"/>
  </r>
  <r>
    <x v="3"/>
    <x v="55"/>
    <x v="0"/>
    <s v="00000075"/>
    <s v="Hydroelectric Specialist II"/>
    <s v="02"/>
    <s v="01227"/>
    <x v="8"/>
    <s v="CONVEYANCE &amp; DISTRIBUTION SECT"/>
    <s v="DESERT REGION UNIT"/>
    <s v="CONTROL SYSTEMS TEAM,CD DESERT"/>
    <s v="00009990"/>
    <s v="05534"/>
    <s v="Donn Haedtke"/>
  </r>
  <r>
    <x v="1"/>
    <x v="56"/>
    <x v="1"/>
    <s v="00000374"/>
    <s v="O&amp;M Tech IV"/>
    <s v="02"/>
    <s v="01211"/>
    <x v="8"/>
    <s v="CONVEYANCE &amp; DISTRIBUTION SECT"/>
    <s v="EASTERN REGION UNIT"/>
    <s v="RIVERSIDE TEAM"/>
    <s v="00009974"/>
    <s v="04322"/>
    <s v="John Osornia"/>
  </r>
  <r>
    <x v="4"/>
    <x v="56"/>
    <x v="1"/>
    <s v="00000441"/>
    <s v="Pump Plant Specialist"/>
    <s v="02"/>
    <s v="01228"/>
    <x v="8"/>
    <s v="CONVEYANCE &amp; DISTRIBUTION SECT"/>
    <s v="DESERT REGION UNIT"/>
    <s v="GENE &amp; INTAKE TEAM"/>
    <s v="00009991"/>
    <s v="04343"/>
    <s v="Roy Quinn"/>
  </r>
  <r>
    <x v="1"/>
    <x v="57"/>
    <x v="1"/>
    <s v="00000459"/>
    <s v="Pr Engineering Technician"/>
    <s v="04"/>
    <s v="01013"/>
    <x v="8"/>
    <s v="CONVEYANCE &amp; DISTRIBUTION SECT"/>
    <s v="DESERT REGION UNIT"/>
    <s v=" "/>
    <s v="00009842"/>
    <s v="06112"/>
    <s v="Donald Nash"/>
  </r>
  <r>
    <x v="1"/>
    <x v="58"/>
    <x v="1"/>
    <s v="00000470"/>
    <s v="Sr Engineer"/>
    <s v="04"/>
    <s v="01251"/>
    <x v="8"/>
    <s v="WATER OPS &amp; PLANNING SECTION"/>
    <s v="OPS PLANNING &amp; PROGRAMS UNIT"/>
    <s v=" "/>
    <s v="00009701"/>
    <s v="06061"/>
    <s v="Keith Nobriga"/>
  </r>
  <r>
    <x v="1"/>
    <x v="59"/>
    <x v="1"/>
    <s v="00000474"/>
    <s v="O&amp;M Tech IV"/>
    <s v="02"/>
    <s v="01290"/>
    <x v="8"/>
    <s v="OPERATIONS SUPPORT SERVICES"/>
    <s v="CONSTRUCTION SVCS UNIT"/>
    <s v="EASTERN CONSTRUCTION TEAM"/>
    <s v="00009920"/>
    <s v="05427"/>
    <s v="Mehdi Jalali"/>
  </r>
  <r>
    <x v="4"/>
    <x v="0"/>
    <x v="0"/>
    <s v="00000525"/>
    <s v="O&amp;M Tech III"/>
    <s v="02"/>
    <s v="01223"/>
    <x v="8"/>
    <s v="CONVEYANCE &amp; DISTRIBUTION SECT"/>
    <s v="DESERT REGION UNIT"/>
    <s v="AQUEDUCT MAINTENANCE TEAM"/>
    <s v="00009986"/>
    <s v="05076"/>
    <s v="Charles Smith"/>
  </r>
  <r>
    <x v="3"/>
    <x v="60"/>
    <x v="1"/>
    <s v="00000534"/>
    <s v="O&amp;M Tech IV"/>
    <s v="02"/>
    <s v="01209"/>
    <x v="8"/>
    <s v="CONVEYANCE &amp; DISTRIBUTION SECT"/>
    <s v="EASTERN REGION UNIT"/>
    <s v="ORANGE COUNTY TEAM"/>
    <s v="00009972"/>
    <s v="05510"/>
    <s v="Richard Ford Jr."/>
  </r>
  <r>
    <x v="1"/>
    <x v="61"/>
    <x v="1"/>
    <s v="00000549"/>
    <s v="Treatment Plant Specialist"/>
    <s v="02"/>
    <s v="01284"/>
    <x v="8"/>
    <s v="WATER TREATMENT SECTION"/>
    <s v="SKINNER UNIT"/>
    <s v="MECHANICAL O&amp;M TEAM, SKINNER"/>
    <s v="00009965"/>
    <s v="06018"/>
    <s v="Jeffrey Bricker"/>
  </r>
  <r>
    <x v="1"/>
    <x v="3"/>
    <x v="1"/>
    <s v="00000550"/>
    <s v="Assoc Chemist"/>
    <s v="02"/>
    <s v="01305"/>
    <x v="8"/>
    <s v="WATER QUALITY SECTION"/>
    <s v="CHEMISTRY UNIT"/>
    <s v="QA &amp; COMPLIANCE SAMPLING TEAM"/>
    <s v="00009948"/>
    <s v="03710"/>
    <s v="Jeffry Dennis"/>
  </r>
  <r>
    <x v="1"/>
    <x v="62"/>
    <x v="3"/>
    <s v="00000587"/>
    <s v="O&amp;M Tech III"/>
    <s v="02"/>
    <s v="01228"/>
    <x v="8"/>
    <s v="CONVEYANCE &amp; DISTRIBUTION SECT"/>
    <s v="DESERT REGION UNIT"/>
    <s v="GENE &amp; INTAKE TEAM"/>
    <s v="00009991"/>
    <s v="04343"/>
    <s v="Roy Quinn"/>
  </r>
  <r>
    <x v="6"/>
    <x v="63"/>
    <x v="2"/>
    <s v="00000617"/>
    <s v="Electronic Tech I"/>
    <s v="02"/>
    <s v="01191"/>
    <x v="8"/>
    <s v="WATER TREATMENT SECTION"/>
    <s v="JENSEN UNIT"/>
    <s v="CONTROL SYSTEMS TEAM, JENSEN"/>
    <s v="00009954"/>
    <s v="08956"/>
    <s v="Christopher Goodale"/>
  </r>
  <r>
    <x v="4"/>
    <x v="64"/>
    <x v="3"/>
    <s v="00000644"/>
    <s v="Electronic Tech II"/>
    <s v="02"/>
    <s v="01227"/>
    <x v="8"/>
    <s v="CONVEYANCE &amp; DISTRIBUTION SECT"/>
    <s v="DESERT REGION UNIT"/>
    <s v="CONTROL SYSTEMS TEAM,CD DESERT"/>
    <s v="00009990"/>
    <s v="05534"/>
    <s v="Donn Haedtke"/>
  </r>
  <r>
    <x v="3"/>
    <x v="65"/>
    <x v="1"/>
    <s v="00000700"/>
    <s v="O&amp;M Tech IV"/>
    <s v="02"/>
    <s v="01276"/>
    <x v="8"/>
    <s v="WATER TREATMENT SECTION"/>
    <s v="WEYMOUTH UNIT"/>
    <s v="ELECTRICAL O&amp;M TEAM, WEYMOUTH"/>
    <s v="00009969"/>
    <s v="06199"/>
    <s v="Timothy Hutcherson"/>
  </r>
  <r>
    <x v="2"/>
    <x v="66"/>
    <x v="0"/>
    <s v="00000759"/>
    <s v="Hydroelectric Specialist II"/>
    <s v="02"/>
    <s v="01180"/>
    <x v="8"/>
    <s v="OPERATIONS SUPPORT SERVICES"/>
    <s v="POWER SUPPORT UNIT"/>
    <s v="HYDRO ELECTRIC TEAM"/>
    <s v="00009929"/>
    <s v="05642"/>
    <s v="Silvia Perez"/>
  </r>
  <r>
    <x v="4"/>
    <x v="16"/>
    <x v="0"/>
    <s v="00000777"/>
    <s v="Sr Engineering Technician"/>
    <s v="02"/>
    <s v="01155"/>
    <x v="8"/>
    <s v="WATER OPS &amp; PLANNING SECTION"/>
    <s v="SYSTEM OPERATIONS UNIT"/>
    <s v="CONTROL SYSTEM APPL SVCS TEAM"/>
    <s v="00009905"/>
    <s v="03713"/>
    <s v="Michael Van Dyke"/>
  </r>
  <r>
    <x v="0"/>
    <x v="53"/>
    <x v="0"/>
    <s v="00000805"/>
    <s v="Cook"/>
    <s v="02"/>
    <s v="01231"/>
    <x v="8"/>
    <s v="CONVEYANCE &amp; DISTRIBUTION SECT"/>
    <s v="DESERT REGION UNIT"/>
    <s v="FACILITY SVCS TEAM"/>
    <s v="00009994"/>
    <s v="07547"/>
    <s v="Jacqueline Madsen"/>
  </r>
  <r>
    <x v="1"/>
    <x v="67"/>
    <x v="1"/>
    <s v="00000811"/>
    <s v="O&amp;M Tech IV"/>
    <s v="02"/>
    <s v="01209"/>
    <x v="8"/>
    <s v="CONVEYANCE &amp; DISTRIBUTION SECT"/>
    <s v="EASTERN REGION UNIT"/>
    <s v="ORANGE COUNTY TEAM"/>
    <s v="00009972"/>
    <s v="05510"/>
    <s v="Richard Ford Jr."/>
  </r>
  <r>
    <x v="1"/>
    <x v="19"/>
    <x v="0"/>
    <s v="00000812"/>
    <s v="O&amp;M Tech IV"/>
    <s v="02"/>
    <s v="01272"/>
    <x v="8"/>
    <s v="WATER TREATMENT SECTION"/>
    <s v="JENSEN UNIT"/>
    <s v="MECHANICAL O&amp;M TEAM, JENSEN"/>
    <s v="00009953"/>
    <s v="04637"/>
    <s v="David Yagers"/>
  </r>
  <r>
    <x v="1"/>
    <x v="68"/>
    <x v="1"/>
    <s v="00000847"/>
    <s v="O&amp;M Tech IV"/>
    <s v="02"/>
    <s v="01286"/>
    <x v="8"/>
    <s v="CONVEYANCE &amp; DISTRIBUTION SECT"/>
    <s v="DESERT REGION UNIT"/>
    <s v="EAGLE TEAM"/>
    <s v="00004181"/>
    <s v="04265"/>
    <s v="Randall Butler"/>
  </r>
  <r>
    <x v="1"/>
    <x v="58"/>
    <x v="1"/>
    <s v="00000872"/>
    <s v="O&amp;M Tech IV"/>
    <s v="02"/>
    <s v="01281"/>
    <x v="8"/>
    <s v="WATER TREATMENT SECTION"/>
    <s v="MILLS UNIT"/>
    <s v="MECHANICAL O&amp;M TEAM, MILLS"/>
    <s v="00009961"/>
    <s v="04520"/>
    <s v="Michael Bradley"/>
  </r>
  <r>
    <x v="4"/>
    <x v="69"/>
    <x v="1"/>
    <s v="00000880"/>
    <s v="Pump Plant Specialist"/>
    <s v="02"/>
    <s v="01228"/>
    <x v="8"/>
    <s v="CONVEYANCE &amp; DISTRIBUTION SECT"/>
    <s v="DESERT REGION UNIT"/>
    <s v="GENE &amp; INTAKE TEAM"/>
    <s v="00009991"/>
    <s v="04343"/>
    <s v="Roy Quinn"/>
  </r>
  <r>
    <x v="1"/>
    <x v="12"/>
    <x v="1"/>
    <s v="00000936"/>
    <s v="Conveyance&amp;Distrbtn Specialist"/>
    <s v="02"/>
    <s v="01176"/>
    <x v="8"/>
    <s v="OPERATIONS SUPPORT SERVICES"/>
    <s v="MANUFACTURING SERVICES UNIT"/>
    <s v="VALVE DIVING TEAM"/>
    <s v="00009925"/>
    <s v="07492"/>
    <s v="Russell Turk"/>
  </r>
  <r>
    <x v="1"/>
    <x v="70"/>
    <x v="1"/>
    <s v="00000953"/>
    <s v="Admin Assistant II"/>
    <s v="02"/>
    <s v="01035"/>
    <x v="8"/>
    <s v="OPERATIONS SUPPORT SERVICES"/>
    <s v="OFF OF OSS SECTION MGR"/>
    <s v="OSS ADMIN SERVICES TEAM"/>
    <s v="00009923"/>
    <s v="07714"/>
    <s v="Elvira Rieckhoff"/>
  </r>
  <r>
    <x v="1"/>
    <x v="71"/>
    <x v="1"/>
    <s v="00000986"/>
    <s v="O&amp;M Tech IV"/>
    <s v="02"/>
    <s v="01175"/>
    <x v="8"/>
    <s v="OPERATIONS SUPPORT SERVICES"/>
    <s v="MANUFACTURING SERVICES UNIT"/>
    <s v="FABR_MACHINE SHOPS TEAM"/>
    <s v="00009924"/>
    <s v="04268"/>
    <s v="Neil Bowles"/>
  </r>
  <r>
    <x v="3"/>
    <x v="72"/>
    <x v="2"/>
    <s v="00001080"/>
    <s v="O&amp;M Tech IV"/>
    <s v="02"/>
    <s v="01272"/>
    <x v="8"/>
    <s v="WATER TREATMENT SECTION"/>
    <s v="JENSEN UNIT"/>
    <s v="MECHANICAL O&amp;M TEAM, JENSEN"/>
    <s v="00009953"/>
    <s v="04637"/>
    <s v="David Yagers"/>
  </r>
  <r>
    <x v="0"/>
    <x v="73"/>
    <x v="1"/>
    <s v="00001125"/>
    <s v="Admin Assistant II (C)"/>
    <s v="05"/>
    <s v="01262"/>
    <x v="8"/>
    <s v="OPS SAFETY &amp; ENV SRVCS SECT"/>
    <s v="APPRENTICE &amp; TECH TRAIN UNIT"/>
    <s v=" "/>
    <s v="00003757"/>
    <s v=""/>
    <m/>
  </r>
  <r>
    <x v="5"/>
    <x v="74"/>
    <x v="1"/>
    <s v="00001145"/>
    <s v="O&amp;M Tech II"/>
    <s v="02"/>
    <s v="01184"/>
    <x v="8"/>
    <s v="OPERATIONS SUPPORT SERVICES"/>
    <s v="FLEET UNIT"/>
    <s v="EAST TEAM"/>
    <s v="00009933"/>
    <s v="06239"/>
    <s v="Rudy Valverde"/>
  </r>
  <r>
    <x v="1"/>
    <x v="7"/>
    <x v="0"/>
    <s v="00001147"/>
    <s v="Electronic Tech II"/>
    <s v="02"/>
    <s v="01207"/>
    <x v="8"/>
    <s v="WATER TREATMENT SECTION"/>
    <s v="WEYMOUTH UNIT"/>
    <s v="CONTROL SYSTEMS TEAM, WEYMOUTH"/>
    <s v="00009970"/>
    <s v="06028"/>
    <s v="Leonard Montez"/>
  </r>
  <r>
    <x v="4"/>
    <x v="75"/>
    <x v="1"/>
    <s v="00001194"/>
    <s v="Hydroelectric Specialist I"/>
    <s v="02"/>
    <s v="01180"/>
    <x v="8"/>
    <s v="OPERATIONS SUPPORT SERVICES"/>
    <s v="POWER SUPPORT UNIT"/>
    <s v="HYDRO ELECTRIC TEAM"/>
    <s v="00009929"/>
    <s v="05642"/>
    <s v="Silvia Perez"/>
  </r>
  <r>
    <x v="4"/>
    <x v="76"/>
    <x v="0"/>
    <s v="00001242"/>
    <s v="Pump Plant Specialist"/>
    <s v="02"/>
    <s v="01287"/>
    <x v="8"/>
    <s v="CONVEYANCE &amp; DISTRIBUTION SECT"/>
    <s v="DESERT REGION UNIT"/>
    <s v="HINDS TEAM"/>
    <s v="00009993"/>
    <s v="07499"/>
    <s v="John King"/>
  </r>
  <r>
    <x v="2"/>
    <x v="77"/>
    <x v="1"/>
    <s v="00001262"/>
    <s v="O&amp;M Tech IV"/>
    <s v="02"/>
    <s v="01287"/>
    <x v="8"/>
    <s v="CONVEYANCE &amp; DISTRIBUTION SECT"/>
    <s v="DESERT REGION UNIT"/>
    <s v="HINDS TEAM"/>
    <s v="00009993"/>
    <s v="07499"/>
    <s v="John King"/>
  </r>
  <r>
    <x v="1"/>
    <x v="78"/>
    <x v="0"/>
    <s v="00001269"/>
    <s v="Admin Assistant III"/>
    <s v="02"/>
    <s v="01035"/>
    <x v="8"/>
    <s v="OPERATIONS SUPPORT SERVICES"/>
    <s v="OFF OF OSS SECTION MGR"/>
    <s v="OSS ADMIN SERVICES TEAM"/>
    <s v="00009923"/>
    <s v="07714"/>
    <s v="Elvira Rieckhoff"/>
  </r>
  <r>
    <x v="5"/>
    <x v="79"/>
    <x v="1"/>
    <s v="00001323"/>
    <s v="Admin Assistant I"/>
    <s v="02"/>
    <s v="01192"/>
    <x v="8"/>
    <s v="WATER TREATMENT SECTION"/>
    <s v="DIEMER UNIT"/>
    <s v="BUS SUPPORT TEAM, WT DIEMER"/>
    <s v="00009955"/>
    <s v="04654"/>
    <s v="Nancy Kennedy"/>
  </r>
  <r>
    <x v="2"/>
    <x v="80"/>
    <x v="1"/>
    <s v="00001351"/>
    <s v="O&amp;M Tech II"/>
    <s v="02"/>
    <s v="01175"/>
    <x v="8"/>
    <s v="OPERATIONS SUPPORT SERVICES"/>
    <s v="MANUFACTURING SERVICES UNIT"/>
    <s v="FABR_MACHINE SHOPS TEAM"/>
    <s v="00009924"/>
    <s v="04268"/>
    <s v="Neil Bowles"/>
  </r>
  <r>
    <x v="4"/>
    <x v="6"/>
    <x v="1"/>
    <s v="00001377"/>
    <s v="O&amp;M Tech IV"/>
    <s v="02"/>
    <s v="01279"/>
    <x v="8"/>
    <s v="WATER TREATMENT SECTION"/>
    <s v="DIEMER UNIT"/>
    <s v="ELECTRICAL O&amp;M TEAM, DIEMER"/>
    <s v="00009957"/>
    <s v="06032"/>
    <s v="Gary Wiggs"/>
  </r>
  <r>
    <x v="4"/>
    <x v="47"/>
    <x v="1"/>
    <s v="00001532"/>
    <s v="Pr Admin Analyst"/>
    <s v="02"/>
    <s v="01167"/>
    <x v="8"/>
    <s v="OFF OF MGR OF WATER SYSTEM OPS"/>
    <s v=" "/>
    <s v="WSO, BUSINESS MGMT TEAM"/>
    <s v="00009950"/>
    <s v="09884"/>
    <s v="Lucy Jarrad-McCray"/>
  </r>
  <r>
    <x v="6"/>
    <x v="81"/>
    <x v="0"/>
    <s v="00001536"/>
    <s v="Electronic Tech I"/>
    <s v="02"/>
    <s v="01191"/>
    <x v="8"/>
    <s v="WATER TREATMENT SECTION"/>
    <s v="JENSEN UNIT"/>
    <s v="CONTROL SYSTEMS TEAM, JENSEN"/>
    <s v="00009954"/>
    <s v="08956"/>
    <s v="Christopher Goodale"/>
  </r>
  <r>
    <x v="4"/>
    <x v="70"/>
    <x v="1"/>
    <s v="00001687"/>
    <s v="Laboratory Assistant I"/>
    <s v="02"/>
    <s v="01037"/>
    <x v="8"/>
    <s v="WATER QUALITY SECTION"/>
    <s v="MICROBIOLOGY UNIT"/>
    <s v="LABORATORY SERVICES TEAM"/>
    <s v="00009938"/>
    <s v="06703"/>
    <s v="Cristine Snyder"/>
  </r>
  <r>
    <x v="3"/>
    <x v="73"/>
    <x v="1"/>
    <s v="00001830"/>
    <s v="Lineman"/>
    <s v="02"/>
    <s v="01226"/>
    <x v="8"/>
    <s v="CONVEYANCE &amp; DISTRIBUTION SECT"/>
    <s v="DESERT REGION UNIT"/>
    <s v="POWERLINE MAINTENANCE TEAM"/>
    <s v="00009989"/>
    <s v="07131"/>
    <s v="Glenn Steinle"/>
  </r>
  <r>
    <x v="3"/>
    <x v="69"/>
    <x v="1"/>
    <s v="00001863"/>
    <s v="O&amp;M Tech IV"/>
    <s v="02"/>
    <s v="01276"/>
    <x v="8"/>
    <s v="WATER TREATMENT SECTION"/>
    <s v="WEYMOUTH UNIT"/>
    <s v="ELECTRICAL O&amp;M TEAM, WEYMOUTH"/>
    <s v="00009969"/>
    <s v="06199"/>
    <s v="Timothy Hutcherson"/>
  </r>
  <r>
    <x v="1"/>
    <x v="71"/>
    <x v="1"/>
    <s v="00001888"/>
    <s v="O&amp;M Tech IV"/>
    <s v="02"/>
    <s v="01282"/>
    <x v="8"/>
    <s v="WATER TREATMENT SECTION"/>
    <s v="MILLS UNIT"/>
    <s v="ELECTRICAL O&amp;M TEAM, MILLS"/>
    <s v="00001886"/>
    <s v="04180"/>
    <s v="Randy Hayes"/>
  </r>
  <r>
    <x v="1"/>
    <x v="82"/>
    <x v="3"/>
    <s v="00001892"/>
    <s v="O&amp;M Tech IV"/>
    <s v="02"/>
    <s v="01171"/>
    <x v="8"/>
    <s v="OPERATIONS SUPPORT SERVICES"/>
    <s v="CONSTRUCTION SVCS UNIT"/>
    <s v="WESTERN CONSTRUCTION TEAM"/>
    <s v="00009918"/>
    <s v="04527"/>
    <s v="Allen Pilecki"/>
  </r>
  <r>
    <x v="1"/>
    <x v="16"/>
    <x v="0"/>
    <s v="00001896"/>
    <s v="O&amp;M Tech IV"/>
    <s v="02"/>
    <s v="01273"/>
    <x v="8"/>
    <s v="WATER TREATMENT SECTION"/>
    <s v="JENSEN UNIT"/>
    <s v="ELECTRICAL O&amp;M TEAM, JENSEN"/>
    <s v="00004188"/>
    <s v="06007"/>
    <s v="Frank Angelastro Jr."/>
  </r>
  <r>
    <x v="5"/>
    <x v="83"/>
    <x v="1"/>
    <s v="00001979"/>
    <s v="EHS Field Specialist II (C)"/>
    <s v="05"/>
    <s v="01267"/>
    <x v="8"/>
    <s v="OPS SAFETY &amp; ENV SRVCS SECT"/>
    <s v=" "/>
    <s v="EASTERN SES SITE SUPPORT"/>
    <s v="00009930"/>
    <s v="08108"/>
    <s v="Paul Miller"/>
  </r>
  <r>
    <x v="1"/>
    <x v="80"/>
    <x v="1"/>
    <s v="00002145"/>
    <s v="Engineer"/>
    <s v="02"/>
    <s v="00998"/>
    <x v="8"/>
    <s v="OPERATIONS SUPPORT SERVICES"/>
    <s v="MANUFACTURING SERVICES UNIT"/>
    <s v=" "/>
    <s v="00009826"/>
    <s v="07214"/>
    <s v="John Fisk"/>
  </r>
  <r>
    <x v="1"/>
    <x v="84"/>
    <x v="1"/>
    <s v="00002228"/>
    <s v="Sr Engineering Technician"/>
    <s v="02"/>
    <s v="01180"/>
    <x v="8"/>
    <s v="OPERATIONS SUPPORT SERVICES"/>
    <s v="POWER SUPPORT UNIT"/>
    <s v="HYDRO ELECTRIC TEAM"/>
    <s v="00009929"/>
    <s v="05642"/>
    <s v="Silvia Perez"/>
  </r>
  <r>
    <x v="1"/>
    <x v="85"/>
    <x v="1"/>
    <s v="00003278"/>
    <s v="Assoc Chemist"/>
    <s v="02"/>
    <s v="01241"/>
    <x v="8"/>
    <s v="WATER QUALITY SECTION"/>
    <s v="CHEMISTRY UNIT"/>
    <s v="CHEMISTRY COMPLIANCE TEAM"/>
    <s v="00009946"/>
    <s v="04668"/>
    <s v="Eric Crofts"/>
  </r>
  <r>
    <x v="5"/>
    <x v="86"/>
    <x v="0"/>
    <s v="00003396"/>
    <s v="O&amp;M Tech IV"/>
    <s v="02"/>
    <s v="01290"/>
    <x v="8"/>
    <s v="OPERATIONS SUPPORT SERVICES"/>
    <s v="CONSTRUCTION SVCS UNIT"/>
    <s v="EASTERN CONSTRUCTION TEAM"/>
    <s v="00009920"/>
    <s v="05427"/>
    <s v="Mehdi Jalali"/>
  </r>
  <r>
    <x v="5"/>
    <x v="70"/>
    <x v="1"/>
    <s v="00003569"/>
    <s v="Section Mgr-Ops Support Srvcs"/>
    <s v="04"/>
    <s v="00945"/>
    <x v="8"/>
    <s v="OPERATIONS SUPPORT SERVICES"/>
    <s v="OFF OF OSS SECTION MGR"/>
    <s v=" "/>
    <s v="00000034"/>
    <s v="05126"/>
    <s v="James Green"/>
  </r>
  <r>
    <x v="1"/>
    <x v="69"/>
    <x v="1"/>
    <s v="00003757"/>
    <s v="Unit Manager III"/>
    <s v="04"/>
    <s v="01262"/>
    <x v="8"/>
    <s v="OPS SAFETY &amp; ENV SRVCS SECT"/>
    <s v="APPRENTICE &amp; TECH TRAIN UNIT"/>
    <s v=" "/>
    <s v="00004191"/>
    <s v="04640"/>
    <s v="Bart Koch"/>
  </r>
  <r>
    <x v="4"/>
    <x v="15"/>
    <x v="1"/>
    <s v="00003871"/>
    <s v="Sr Training Specialist (C)"/>
    <s v="05"/>
    <s v="01262"/>
    <x v="8"/>
    <s v="OPS SAFETY &amp; ENV SRVCS SECT"/>
    <s v="APPRENTICE &amp; TECH TRAIN UNIT"/>
    <s v=" "/>
    <s v="00003757"/>
    <s v=""/>
    <m/>
  </r>
  <r>
    <x v="1"/>
    <x v="87"/>
    <x v="1"/>
    <s v="00003935"/>
    <s v="O&amp;M Tech IV"/>
    <s v="02"/>
    <s v="01282"/>
    <x v="8"/>
    <s v="WATER TREATMENT SECTION"/>
    <s v="MILLS UNIT"/>
    <s v="ELECTRICAL O&amp;M TEAM, MILLS"/>
    <s v="00001886"/>
    <s v="04180"/>
    <s v="Randy Hayes"/>
  </r>
  <r>
    <x v="2"/>
    <x v="88"/>
    <x v="1"/>
    <s v="00004003"/>
    <s v="Admin Assistant I"/>
    <s v="02"/>
    <s v="01007"/>
    <x v="8"/>
    <s v="WATER TREATMENT SECTION"/>
    <s v="SKINNER UNIT"/>
    <s v=" "/>
    <s v="00009837"/>
    <s v="05009"/>
    <s v="David Foust"/>
  </r>
  <r>
    <x v="1"/>
    <x v="66"/>
    <x v="0"/>
    <s v="00004094"/>
    <s v="Sr Engineering Tech"/>
    <s v="02"/>
    <s v="01012"/>
    <x v="8"/>
    <s v="WATER OPS &amp; PLANNING SECTION"/>
    <s v="SYSTEM OPERATIONS UNIT"/>
    <s v=" "/>
    <s v="00009841"/>
    <s v="05824"/>
    <s v="Albert Wilkins"/>
  </r>
  <r>
    <x v="4"/>
    <x v="89"/>
    <x v="1"/>
    <s v="00004184"/>
    <s v="Fleet Coordinator"/>
    <s v="02"/>
    <s v="01002"/>
    <x v="8"/>
    <s v="OPERATIONS SUPPORT SERVICES"/>
    <s v="FLEET UNIT"/>
    <s v=" "/>
    <s v="00009829"/>
    <s v="08118"/>
    <s v="Eric Brown"/>
  </r>
  <r>
    <x v="1"/>
    <x v="47"/>
    <x v="1"/>
    <s v="00004234"/>
    <s v="O&amp;M Tech IV"/>
    <s v="02"/>
    <s v="01272"/>
    <x v="8"/>
    <s v="WATER TREATMENT SECTION"/>
    <s v="JENSEN UNIT"/>
    <s v="MECHANICAL O&amp;M TEAM, JENSEN"/>
    <s v="00009953"/>
    <s v="04637"/>
    <s v="David Yagers"/>
  </r>
  <r>
    <x v="1"/>
    <x v="6"/>
    <x v="1"/>
    <s v="00004244"/>
    <s v="O&amp;M Tech IV"/>
    <s v="02"/>
    <s v="01272"/>
    <x v="8"/>
    <s v="WATER TREATMENT SECTION"/>
    <s v="JENSEN UNIT"/>
    <s v="MECHANICAL O&amp;M TEAM, JENSEN"/>
    <s v="00009953"/>
    <s v="04637"/>
    <s v="David Yagers"/>
  </r>
  <r>
    <x v="0"/>
    <x v="68"/>
    <x v="1"/>
    <s v="00004298"/>
    <s v="Team Manager VI"/>
    <s v="04"/>
    <s v="01294"/>
    <x v="8"/>
    <s v="OPERATIONS SUPPORT SERVICES"/>
    <s v="POWER SUPPORT UNIT"/>
    <s v="MAINTENANCE ENGINEERING TEAM"/>
    <s v="00003637"/>
    <s v="05993"/>
    <s v="Glen Boyd"/>
  </r>
  <r>
    <x v="3"/>
    <x v="7"/>
    <x v="0"/>
    <s v="00004317"/>
    <s v="Hydroelectric Specialist I"/>
    <s v="02"/>
    <s v="01180"/>
    <x v="8"/>
    <s v="OPERATIONS SUPPORT SERVICES"/>
    <s v="POWER SUPPORT UNIT"/>
    <s v="HYDRO ELECTRIC TEAM"/>
    <s v="00009929"/>
    <s v="05642"/>
    <s v="Silvia Perez"/>
  </r>
  <r>
    <x v="1"/>
    <x v="90"/>
    <x v="0"/>
    <s v="00004328"/>
    <s v="Training Logistics Specialist"/>
    <s v="03"/>
    <s v="01270"/>
    <x v="8"/>
    <s v="OPS SAFETY &amp; ENV SRVCS SECT"/>
    <s v="APPRENTICE &amp; TECH TRAIN UNIT"/>
    <s v="SAFETY &amp; TECH TRAINING TEAM"/>
    <s v="00000239"/>
    <s v="07908"/>
    <s v="David Koehler"/>
  </r>
  <r>
    <x v="1"/>
    <x v="91"/>
    <x v="3"/>
    <s v="00004362"/>
    <s v="Engineering Tech III"/>
    <s v="02"/>
    <s v="00998"/>
    <x v="8"/>
    <s v="OPERATIONS SUPPORT SERVICES"/>
    <s v="MANUFACTURING SERVICES UNIT"/>
    <s v=" "/>
    <s v="00009826"/>
    <s v="07214"/>
    <s v="John Fisk"/>
  </r>
  <r>
    <x v="0"/>
    <x v="92"/>
    <x v="1"/>
    <s v="00004409"/>
    <s v="Chief Cook"/>
    <s v="02"/>
    <s v="01231"/>
    <x v="8"/>
    <s v="CONVEYANCE &amp; DISTRIBUTION SECT"/>
    <s v="DESERT REGION UNIT"/>
    <s v="FACILITY SVCS TEAM"/>
    <s v="00009994"/>
    <s v="07547"/>
    <s v="Jacqueline Madsen"/>
  </r>
  <r>
    <x v="1"/>
    <x v="93"/>
    <x v="1"/>
    <s v="00004410"/>
    <s v="Admin Assistant I"/>
    <s v="02"/>
    <s v="01208"/>
    <x v="8"/>
    <s v="CONVEYANCE &amp; DISTRIBUTION SECT"/>
    <s v="EASTERN REGION UNIT"/>
    <s v="BUS SUPPORT TEAM, CD EASTERN"/>
    <s v="00009971"/>
    <s v="06513"/>
    <s v="Trudy Chilson"/>
  </r>
  <r>
    <x v="3"/>
    <x v="94"/>
    <x v="0"/>
    <s v="00009705"/>
    <s v="O&amp;M Tech IV"/>
    <s v="02"/>
    <s v="01212"/>
    <x v="8"/>
    <s v="CONVEYANCE &amp; DISTRIBUTION SECT"/>
    <s v="EASTERN REGION UNIT"/>
    <s v="LAKE SKINNER TEAM"/>
    <s v="00009975"/>
    <s v="04858"/>
    <s v="Michael Lopez"/>
  </r>
  <r>
    <x v="3"/>
    <x v="58"/>
    <x v="1"/>
    <s v="00009927"/>
    <s v="Team Manager IV"/>
    <s v="03"/>
    <s v="01178"/>
    <x v="8"/>
    <s v="OPERATIONS SUPPORT SERVICES"/>
    <s v="MANUFACTURING SERVICES UNIT"/>
    <s v="COATINGS TEAM"/>
    <s v="00009826"/>
    <s v="07214"/>
    <s v="John Fisk"/>
  </r>
  <r>
    <x v="2"/>
    <x v="37"/>
    <x v="1"/>
    <s v="00009932"/>
    <s v="Team Manager III"/>
    <s v="03"/>
    <s v="01115"/>
    <x v="8"/>
    <s v="OPERATIONS SUPPORT SERVICES"/>
    <s v="FLEET UNIT"/>
    <s v="FLEET SERVICES TEAM"/>
    <s v="00009932"/>
    <s v=""/>
    <m/>
  </r>
  <r>
    <x v="0"/>
    <x v="95"/>
    <x v="1"/>
    <s v="00009935"/>
    <s v="Team Manager IV"/>
    <s v="03"/>
    <s v="01186"/>
    <x v="8"/>
    <s v="OPERATIONS SUPPORT SERVICES"/>
    <s v="FLEET UNIT"/>
    <s v="WEST TEAM"/>
    <s v="00009829"/>
    <s v="08118"/>
    <s v="Eric Brown"/>
  </r>
  <r>
    <x v="1"/>
    <x v="96"/>
    <x v="0"/>
    <s v="00009978"/>
    <s v="Team Manager II"/>
    <s v="03"/>
    <s v="01215"/>
    <x v="8"/>
    <s v="CONVEYANCE &amp; DISTRIBUTION SECT"/>
    <s v="WESTERN REGION UNIT"/>
    <s v="BUS SUPPORT TEAM, CD WESTERN"/>
    <s v="00004333"/>
    <s v="04627"/>
    <s v="William Pecsi"/>
  </r>
  <r>
    <x v="3"/>
    <x v="47"/>
    <x v="1"/>
    <s v="00009979"/>
    <s v="Team Manager IV"/>
    <s v="03"/>
    <s v="01216"/>
    <x v="8"/>
    <s v="CONVEYANCE &amp; DISTRIBUTION SECT"/>
    <s v="WESTERN REGION UNIT"/>
    <s v="LOS ANGELES TEAM"/>
    <s v="00004333"/>
    <s v="04627"/>
    <s v="William Pecsi"/>
  </r>
  <r>
    <x v="1"/>
    <x v="97"/>
    <x v="1"/>
    <s v="00001591"/>
    <s v="Admin Secretary II"/>
    <s v="02"/>
    <s v="00352"/>
    <x v="9"/>
    <s v="GENERAL COUNSEL"/>
    <s v=" "/>
    <s v=" "/>
    <s v="00009700"/>
    <s v="09247"/>
    <s v="Sherrie Bennett"/>
  </r>
  <r>
    <x v="1"/>
    <x v="98"/>
    <x v="2"/>
    <s v="00004087"/>
    <s v="Sr Info Systems Auditor"/>
    <s v="04"/>
    <s v="00353"/>
    <x v="10"/>
    <s v="OFFICE OF THE GENERAL AUDITOR"/>
    <s v=" "/>
    <s v=" "/>
    <s v="00000008"/>
    <s v="08124"/>
    <s v="Sherman Hung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3:B15" firstHeaderRow="1" firstDataRow="1" firstDataCol="1"/>
  <pivotFields count="14">
    <pivotField showAll="0"/>
    <pivotField showAll="0"/>
    <pivotField showAll="0" defaultSubtotal="0"/>
    <pivotField dataField="1" showAll="0"/>
    <pivotField showAll="0"/>
    <pivotField showAll="0"/>
    <pivotField showAll="0"/>
    <pivotField axis="axisRow" showAll="0">
      <items count="12">
        <item x="0"/>
        <item x="1"/>
        <item x="2"/>
        <item x="3"/>
        <item x="9"/>
        <item x="4"/>
        <item x="10"/>
        <item x="5"/>
        <item x="6"/>
        <item x="7"/>
        <item x="8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7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rowItems>
  <colItems count="1">
    <i/>
  </colItems>
  <dataFields count="1">
    <dataField name="Count of PCN2" fld="3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2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3:I16" firstHeaderRow="1" firstDataRow="2" firstDataCol="1"/>
  <pivotFields count="14">
    <pivotField axis="axisCol" showAll="0">
      <items count="8">
        <item x="3"/>
        <item x="5"/>
        <item x="6"/>
        <item x="4"/>
        <item x="2"/>
        <item x="0"/>
        <item x="1"/>
        <item t="default"/>
      </items>
    </pivotField>
    <pivotField showAll="0"/>
    <pivotField showAll="0" defaultSubtotal="0"/>
    <pivotField dataField="1" showAll="0"/>
    <pivotField showAll="0"/>
    <pivotField showAll="0"/>
    <pivotField showAll="0"/>
    <pivotField axis="axisRow" showAll="0">
      <items count="12">
        <item x="0"/>
        <item x="1"/>
        <item x="2"/>
        <item x="3"/>
        <item x="9"/>
        <item x="4"/>
        <item x="10"/>
        <item x="5"/>
        <item x="6"/>
        <item x="7"/>
        <item x="8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7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rowItems>
  <colFields count="1">
    <field x="0"/>
  </colFields>
  <col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colItems>
  <dataFields count="1">
    <dataField name="Count of PCN2" fld="3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PivotTable3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3:H16" firstHeaderRow="1" firstDataRow="2" firstDataCol="1"/>
  <pivotFields count="14">
    <pivotField showAll="0"/>
    <pivotField showAll="0">
      <items count="100">
        <item x="30"/>
        <item x="40"/>
        <item x="48"/>
        <item x="43"/>
        <item x="49"/>
        <item x="44"/>
        <item x="50"/>
        <item x="62"/>
        <item x="64"/>
        <item x="82"/>
        <item x="91"/>
        <item x="21"/>
        <item x="98"/>
        <item x="34"/>
        <item x="46"/>
        <item x="45"/>
        <item x="9"/>
        <item x="72"/>
        <item x="33"/>
        <item x="63"/>
        <item x="8"/>
        <item x="42"/>
        <item x="23"/>
        <item x="76"/>
        <item x="27"/>
        <item x="66"/>
        <item x="35"/>
        <item x="86"/>
        <item x="52"/>
        <item x="94"/>
        <item x="32"/>
        <item x="22"/>
        <item x="55"/>
        <item x="81"/>
        <item x="51"/>
        <item x="78"/>
        <item x="96"/>
        <item x="19"/>
        <item x="2"/>
        <item x="14"/>
        <item x="90"/>
        <item x="20"/>
        <item x="53"/>
        <item x="16"/>
        <item x="7"/>
        <item x="0"/>
        <item x="28"/>
        <item x="31"/>
        <item x="77"/>
        <item x="60"/>
        <item x="97"/>
        <item x="65"/>
        <item x="74"/>
        <item x="87"/>
        <item x="39"/>
        <item x="56"/>
        <item x="83"/>
        <item x="57"/>
        <item x="29"/>
        <item x="4"/>
        <item x="85"/>
        <item x="38"/>
        <item x="95"/>
        <item x="37"/>
        <item x="58"/>
        <item x="61"/>
        <item x="92"/>
        <item x="79"/>
        <item x="67"/>
        <item x="69"/>
        <item x="75"/>
        <item x="84"/>
        <item x="54"/>
        <item x="73"/>
        <item x="24"/>
        <item x="1"/>
        <item x="18"/>
        <item x="36"/>
        <item x="68"/>
        <item x="93"/>
        <item x="17"/>
        <item x="59"/>
        <item x="25"/>
        <item x="3"/>
        <item x="41"/>
        <item x="13"/>
        <item x="5"/>
        <item x="10"/>
        <item x="15"/>
        <item x="89"/>
        <item x="70"/>
        <item x="80"/>
        <item x="47"/>
        <item x="88"/>
        <item x="11"/>
        <item x="71"/>
        <item x="26"/>
        <item x="6"/>
        <item x="12"/>
        <item t="default"/>
      </items>
    </pivotField>
    <pivotField axis="axisCol" showAll="0" defaultSubtotal="0">
      <items count="6">
        <item x="5"/>
        <item x="3"/>
        <item x="2"/>
        <item x="0"/>
        <item x="1"/>
        <item x="4"/>
      </items>
    </pivotField>
    <pivotField dataField="1" showAll="0"/>
    <pivotField showAll="0"/>
    <pivotField showAll="0"/>
    <pivotField showAll="0"/>
    <pivotField axis="axisRow" showAll="0">
      <items count="12">
        <item x="0"/>
        <item x="1"/>
        <item x="2"/>
        <item x="3"/>
        <item x="9"/>
        <item x="4"/>
        <item x="10"/>
        <item x="5"/>
        <item x="6"/>
        <item x="7"/>
        <item x="8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7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rowItems>
  <colFields count="1">
    <field x="2"/>
  </colFields>
  <colItems count="7">
    <i>
      <x/>
    </i>
    <i>
      <x v="1"/>
    </i>
    <i>
      <x v="2"/>
    </i>
    <i>
      <x v="3"/>
    </i>
    <i>
      <x v="4"/>
    </i>
    <i>
      <x v="5"/>
    </i>
    <i t="grand">
      <x/>
    </i>
  </colItems>
  <dataFields count="1">
    <dataField name="Count of PCN2" fld="3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K272"/>
  <sheetViews>
    <sheetView topLeftCell="J151" workbookViewId="0">
      <selection activeCell="Y1" sqref="Y1"/>
    </sheetView>
  </sheetViews>
  <sheetFormatPr defaultColWidth="9.125" defaultRowHeight="10.9" x14ac:dyDescent="0.2"/>
  <cols>
    <col min="1" max="1" width="9.125" style="4"/>
    <col min="2" max="2" width="11.75" style="4" customWidth="1"/>
    <col min="3" max="3" width="11.875" style="5" bestFit="1" customWidth="1"/>
    <col min="4" max="4" width="8.625" style="4" customWidth="1"/>
    <col min="5" max="5" width="23.625" style="4" bestFit="1" customWidth="1"/>
    <col min="6" max="6" width="5.125" style="4" customWidth="1"/>
    <col min="7" max="8" width="25.875" style="4" customWidth="1"/>
    <col min="9" max="9" width="24.75" style="4" customWidth="1"/>
    <col min="10" max="10" width="26" style="4" customWidth="1"/>
    <col min="11" max="11" width="5.25" style="4" bestFit="1" customWidth="1"/>
    <col min="12" max="12" width="5.25" style="4" customWidth="1"/>
    <col min="13" max="13" width="5.375" style="4" customWidth="1"/>
    <col min="14" max="16384" width="9.125" style="4"/>
  </cols>
  <sheetData>
    <row r="1" spans="2:37" ht="14.95" customHeight="1" x14ac:dyDescent="0.2">
      <c r="B1" s="13" t="s">
        <v>267</v>
      </c>
      <c r="C1" s="21"/>
      <c r="D1" s="13"/>
      <c r="E1" s="13"/>
      <c r="F1" s="13"/>
      <c r="G1" s="13"/>
      <c r="H1" s="13"/>
      <c r="I1" s="13"/>
      <c r="J1" s="13"/>
      <c r="K1" s="13"/>
      <c r="L1" s="13"/>
      <c r="M1" s="13"/>
      <c r="N1" s="13" t="s">
        <v>268</v>
      </c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</row>
    <row r="2" spans="2:37" s="1" customFormat="1" ht="14.95" customHeight="1" x14ac:dyDescent="0.25">
      <c r="B2" s="22" t="s">
        <v>258</v>
      </c>
      <c r="C2" s="23" t="s">
        <v>257</v>
      </c>
      <c r="D2" s="22" t="s">
        <v>266</v>
      </c>
      <c r="E2" s="22" t="s">
        <v>0</v>
      </c>
      <c r="F2" s="22" t="s">
        <v>1</v>
      </c>
      <c r="G2" s="22" t="s">
        <v>3</v>
      </c>
      <c r="H2" s="22" t="s">
        <v>4</v>
      </c>
      <c r="I2" s="22" t="s">
        <v>5</v>
      </c>
      <c r="J2" s="22" t="s">
        <v>6</v>
      </c>
      <c r="K2" s="22" t="s">
        <v>2</v>
      </c>
      <c r="L2" s="22"/>
      <c r="M2" s="15"/>
      <c r="N2" s="14" t="s">
        <v>269</v>
      </c>
      <c r="O2" s="14" t="s">
        <v>266</v>
      </c>
      <c r="P2" s="14" t="s">
        <v>270</v>
      </c>
      <c r="Q2" s="14" t="s">
        <v>0</v>
      </c>
      <c r="R2" s="14" t="s">
        <v>1</v>
      </c>
      <c r="S2" s="14" t="s">
        <v>2</v>
      </c>
      <c r="T2" s="14" t="s">
        <v>3</v>
      </c>
      <c r="U2" s="14" t="s">
        <v>4</v>
      </c>
      <c r="V2" s="14" t="s">
        <v>5</v>
      </c>
      <c r="W2" s="14" t="s">
        <v>6</v>
      </c>
      <c r="X2" s="15" t="s">
        <v>520</v>
      </c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</row>
    <row r="3" spans="2:37" s="2" customFormat="1" ht="14.95" customHeight="1" x14ac:dyDescent="0.2">
      <c r="B3" s="18" t="s">
        <v>260</v>
      </c>
      <c r="C3" s="19">
        <v>41560</v>
      </c>
      <c r="D3" s="33"/>
      <c r="E3" s="18" t="s">
        <v>32</v>
      </c>
      <c r="F3" s="18" t="str">
        <f>"03"</f>
        <v>03</v>
      </c>
      <c r="G3" s="18" t="s">
        <v>47</v>
      </c>
      <c r="H3" s="18" t="s">
        <v>118</v>
      </c>
      <c r="I3" s="18" t="s">
        <v>120</v>
      </c>
      <c r="J3" s="18" t="s">
        <v>208</v>
      </c>
      <c r="K3" s="18" t="str">
        <f>"01216"</f>
        <v>01216</v>
      </c>
      <c r="L3" s="18"/>
      <c r="M3" s="13" t="s">
        <v>518</v>
      </c>
      <c r="N3" s="13"/>
      <c r="O3" s="13"/>
      <c r="P3" s="13"/>
      <c r="Q3" s="13"/>
      <c r="R3" s="13"/>
      <c r="S3" s="13"/>
      <c r="T3" s="13"/>
      <c r="U3" s="13"/>
      <c r="V3" s="13"/>
      <c r="W3" s="13"/>
      <c r="X3" s="17">
        <f t="shared" ref="X3:X66" si="0">O3-D3</f>
        <v>0</v>
      </c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</row>
    <row r="4" spans="2:37" s="2" customFormat="1" ht="14.95" customHeight="1" x14ac:dyDescent="0.25">
      <c r="B4" s="18" t="s">
        <v>261</v>
      </c>
      <c r="C4" s="24">
        <v>41602</v>
      </c>
      <c r="D4" s="33"/>
      <c r="E4" s="18" t="s">
        <v>152</v>
      </c>
      <c r="F4" s="18" t="str">
        <f>"04"</f>
        <v>04</v>
      </c>
      <c r="G4" s="18" t="s">
        <v>36</v>
      </c>
      <c r="H4" s="18" t="s">
        <v>59</v>
      </c>
      <c r="I4" s="18" t="s">
        <v>150</v>
      </c>
      <c r="J4" s="18" t="s">
        <v>181</v>
      </c>
      <c r="K4" s="18" t="str">
        <f>"01153"</f>
        <v>01153</v>
      </c>
      <c r="L4" s="18"/>
      <c r="M4" s="13" t="s">
        <v>518</v>
      </c>
      <c r="N4" s="13"/>
      <c r="O4" s="16"/>
      <c r="P4" s="16"/>
      <c r="Q4" s="16"/>
      <c r="R4" s="16"/>
      <c r="S4" s="16"/>
      <c r="T4" s="16"/>
      <c r="U4" s="16"/>
      <c r="V4" s="16"/>
      <c r="W4" s="16"/>
      <c r="X4" s="17">
        <f t="shared" si="0"/>
        <v>0</v>
      </c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</row>
    <row r="5" spans="2:37" s="2" customFormat="1" ht="14.95" customHeight="1" x14ac:dyDescent="0.2">
      <c r="B5" s="18" t="s">
        <v>261</v>
      </c>
      <c r="C5" s="19" t="s">
        <v>256</v>
      </c>
      <c r="D5" s="33"/>
      <c r="E5" s="18" t="s">
        <v>174</v>
      </c>
      <c r="F5" s="18" t="str">
        <f>"02"</f>
        <v>02</v>
      </c>
      <c r="G5" s="18" t="s">
        <v>35</v>
      </c>
      <c r="H5" s="18" t="s">
        <v>96</v>
      </c>
      <c r="I5" s="18" t="s">
        <v>97</v>
      </c>
      <c r="J5" s="18" t="s">
        <v>242</v>
      </c>
      <c r="K5" s="18" t="str">
        <f>"01288"</f>
        <v>01288</v>
      </c>
      <c r="L5" s="18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7">
        <f t="shared" si="0"/>
        <v>0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</row>
    <row r="6" spans="2:37" s="2" customFormat="1" ht="14.95" customHeight="1" x14ac:dyDescent="0.2">
      <c r="B6" s="18" t="s">
        <v>261</v>
      </c>
      <c r="C6" s="19" t="s">
        <v>256</v>
      </c>
      <c r="D6" s="33"/>
      <c r="E6" s="18" t="s">
        <v>174</v>
      </c>
      <c r="F6" s="18" t="str">
        <f>"02"</f>
        <v>02</v>
      </c>
      <c r="G6" s="18" t="s">
        <v>35</v>
      </c>
      <c r="H6" s="18" t="s">
        <v>96</v>
      </c>
      <c r="I6" s="18" t="s">
        <v>97</v>
      </c>
      <c r="J6" s="18" t="s">
        <v>176</v>
      </c>
      <c r="K6" s="18" t="str">
        <f>"01136"</f>
        <v>01136</v>
      </c>
      <c r="L6" s="18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7">
        <f t="shared" si="0"/>
        <v>0</v>
      </c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</row>
    <row r="7" spans="2:37" s="2" customFormat="1" ht="14.95" customHeight="1" x14ac:dyDescent="0.2">
      <c r="B7" s="18" t="s">
        <v>261</v>
      </c>
      <c r="C7" s="19" t="s">
        <v>256</v>
      </c>
      <c r="D7" s="33"/>
      <c r="E7" s="18" t="s">
        <v>174</v>
      </c>
      <c r="F7" s="18" t="str">
        <f>"02"</f>
        <v>02</v>
      </c>
      <c r="G7" s="18" t="s">
        <v>35</v>
      </c>
      <c r="H7" s="18" t="s">
        <v>96</v>
      </c>
      <c r="I7" s="18" t="s">
        <v>97</v>
      </c>
      <c r="J7" s="18" t="s">
        <v>175</v>
      </c>
      <c r="K7" s="18" t="str">
        <f>"01135"</f>
        <v>01135</v>
      </c>
      <c r="L7" s="18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7">
        <f t="shared" si="0"/>
        <v>0</v>
      </c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</row>
    <row r="8" spans="2:37" s="2" customFormat="1" ht="14.95" customHeight="1" x14ac:dyDescent="0.2">
      <c r="B8" s="18" t="s">
        <v>261</v>
      </c>
      <c r="C8" s="19" t="s">
        <v>256</v>
      </c>
      <c r="D8" s="33"/>
      <c r="E8" s="18" t="s">
        <v>174</v>
      </c>
      <c r="F8" s="18" t="str">
        <f>"02"</f>
        <v>02</v>
      </c>
      <c r="G8" s="18" t="s">
        <v>35</v>
      </c>
      <c r="H8" s="18" t="s">
        <v>96</v>
      </c>
      <c r="I8" s="18" t="s">
        <v>97</v>
      </c>
      <c r="J8" s="18" t="s">
        <v>173</v>
      </c>
      <c r="K8" s="18" t="str">
        <f>"01132"</f>
        <v>01132</v>
      </c>
      <c r="L8" s="18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7">
        <f t="shared" si="0"/>
        <v>0</v>
      </c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</row>
    <row r="9" spans="2:37" s="2" customFormat="1" ht="14.95" customHeight="1" x14ac:dyDescent="0.2">
      <c r="B9" s="18" t="s">
        <v>261</v>
      </c>
      <c r="C9" s="19" t="s">
        <v>256</v>
      </c>
      <c r="D9" s="33"/>
      <c r="E9" s="18" t="s">
        <v>174</v>
      </c>
      <c r="F9" s="18" t="str">
        <f>"02"</f>
        <v>02</v>
      </c>
      <c r="G9" s="18" t="s">
        <v>35</v>
      </c>
      <c r="H9" s="18" t="s">
        <v>96</v>
      </c>
      <c r="I9" s="18" t="s">
        <v>97</v>
      </c>
      <c r="J9" s="18" t="s">
        <v>173</v>
      </c>
      <c r="K9" s="18" t="str">
        <f>"01132"</f>
        <v>01132</v>
      </c>
      <c r="L9" s="18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7">
        <f t="shared" si="0"/>
        <v>0</v>
      </c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</row>
    <row r="10" spans="2:37" s="2" customFormat="1" ht="14.95" customHeight="1" x14ac:dyDescent="0.2">
      <c r="B10" s="18" t="s">
        <v>261</v>
      </c>
      <c r="C10" s="19" t="s">
        <v>256</v>
      </c>
      <c r="D10" s="33"/>
      <c r="E10" s="18" t="s">
        <v>73</v>
      </c>
      <c r="F10" s="18" t="str">
        <f>"04"</f>
        <v>04</v>
      </c>
      <c r="G10" s="18" t="s">
        <v>35</v>
      </c>
      <c r="H10" s="18" t="s">
        <v>58</v>
      </c>
      <c r="I10" s="18" t="s">
        <v>95</v>
      </c>
      <c r="J10" s="18" t="s">
        <v>171</v>
      </c>
      <c r="K10" s="18" t="str">
        <f>"01128"</f>
        <v>01128</v>
      </c>
      <c r="L10" s="18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7">
        <f t="shared" si="0"/>
        <v>0</v>
      </c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</row>
    <row r="11" spans="2:37" s="2" customFormat="1" ht="14.95" customHeight="1" x14ac:dyDescent="0.2">
      <c r="B11" s="18" t="s">
        <v>261</v>
      </c>
      <c r="C11" s="19" t="s">
        <v>256</v>
      </c>
      <c r="D11" s="33"/>
      <c r="E11" s="18" t="s">
        <v>20</v>
      </c>
      <c r="F11" s="18" t="str">
        <f>"04"</f>
        <v>04</v>
      </c>
      <c r="G11" s="18" t="s">
        <v>35</v>
      </c>
      <c r="H11" s="18" t="s">
        <v>58</v>
      </c>
      <c r="I11" s="18" t="s">
        <v>95</v>
      </c>
      <c r="J11" s="18" t="s">
        <v>224</v>
      </c>
      <c r="K11" s="18" t="str">
        <f>"01258"</f>
        <v>01258</v>
      </c>
      <c r="L11" s="18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7">
        <f t="shared" si="0"/>
        <v>0</v>
      </c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</row>
    <row r="12" spans="2:37" s="2" customFormat="1" ht="14.95" customHeight="1" x14ac:dyDescent="0.2">
      <c r="B12" s="18" t="s">
        <v>261</v>
      </c>
      <c r="C12" s="19" t="s">
        <v>256</v>
      </c>
      <c r="D12" s="33"/>
      <c r="E12" s="18" t="s">
        <v>73</v>
      </c>
      <c r="F12" s="18" t="str">
        <f>"04"</f>
        <v>04</v>
      </c>
      <c r="G12" s="18" t="s">
        <v>35</v>
      </c>
      <c r="H12" s="18" t="s">
        <v>58</v>
      </c>
      <c r="I12" s="18" t="s">
        <v>95</v>
      </c>
      <c r="J12" s="18" t="s">
        <v>224</v>
      </c>
      <c r="K12" s="18" t="str">
        <f>"01258"</f>
        <v>01258</v>
      </c>
      <c r="L12" s="18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7">
        <f t="shared" si="0"/>
        <v>0</v>
      </c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</row>
    <row r="13" spans="2:37" s="2" customFormat="1" ht="14.95" customHeight="1" x14ac:dyDescent="0.2">
      <c r="B13" s="18" t="s">
        <v>261</v>
      </c>
      <c r="C13" s="25">
        <v>41571</v>
      </c>
      <c r="D13" s="33"/>
      <c r="E13" s="18" t="s">
        <v>88</v>
      </c>
      <c r="F13" s="18" t="str">
        <f>"02"</f>
        <v>02</v>
      </c>
      <c r="G13" s="18" t="s">
        <v>36</v>
      </c>
      <c r="H13" s="18" t="s">
        <v>59</v>
      </c>
      <c r="I13" s="18" t="s">
        <v>89</v>
      </c>
      <c r="J13" s="18" t="s">
        <v>90</v>
      </c>
      <c r="K13" s="18" t="str">
        <f>"00977"</f>
        <v>00977</v>
      </c>
      <c r="L13" s="18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7">
        <f t="shared" si="0"/>
        <v>0</v>
      </c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</row>
    <row r="14" spans="2:37" s="2" customFormat="1" ht="14.95" customHeight="1" x14ac:dyDescent="0.2">
      <c r="B14" s="18" t="s">
        <v>261</v>
      </c>
      <c r="C14" s="25">
        <v>41571</v>
      </c>
      <c r="D14" s="33"/>
      <c r="E14" s="18" t="s">
        <v>20</v>
      </c>
      <c r="F14" s="18" t="str">
        <f>"04"</f>
        <v>04</v>
      </c>
      <c r="G14" s="18" t="s">
        <v>36</v>
      </c>
      <c r="H14" s="18" t="s">
        <v>59</v>
      </c>
      <c r="I14" s="18" t="s">
        <v>148</v>
      </c>
      <c r="J14" s="18" t="s">
        <v>149</v>
      </c>
      <c r="K14" s="18" t="str">
        <f>"01043"</f>
        <v>01043</v>
      </c>
      <c r="L14" s="18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7">
        <f t="shared" si="0"/>
        <v>0</v>
      </c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</row>
    <row r="15" spans="2:37" s="2" customFormat="1" ht="14.95" customHeight="1" x14ac:dyDescent="0.2">
      <c r="B15" s="18" t="s">
        <v>261</v>
      </c>
      <c r="C15" s="25">
        <v>41571</v>
      </c>
      <c r="D15" s="33"/>
      <c r="E15" s="18" t="s">
        <v>20</v>
      </c>
      <c r="F15" s="18" t="str">
        <f>"04"</f>
        <v>04</v>
      </c>
      <c r="G15" s="18" t="s">
        <v>36</v>
      </c>
      <c r="H15" s="18" t="s">
        <v>59</v>
      </c>
      <c r="I15" s="18" t="s">
        <v>148</v>
      </c>
      <c r="J15" s="18" t="s">
        <v>149</v>
      </c>
      <c r="K15" s="18" t="str">
        <f>"01043"</f>
        <v>01043</v>
      </c>
      <c r="L15" s="18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7">
        <f t="shared" si="0"/>
        <v>0</v>
      </c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</row>
    <row r="16" spans="2:37" s="2" customFormat="1" ht="14.95" customHeight="1" x14ac:dyDescent="0.2">
      <c r="B16" s="18" t="s">
        <v>262</v>
      </c>
      <c r="C16" s="25">
        <v>41535</v>
      </c>
      <c r="D16" s="33"/>
      <c r="E16" s="18" t="s">
        <v>167</v>
      </c>
      <c r="F16" s="18" t="str">
        <f t="shared" ref="F16:F22" si="1">"02"</f>
        <v>02</v>
      </c>
      <c r="G16" s="18" t="s">
        <v>36</v>
      </c>
      <c r="H16" s="18" t="s">
        <v>45</v>
      </c>
      <c r="I16" s="18" t="s">
        <v>93</v>
      </c>
      <c r="J16" s="18" t="s">
        <v>166</v>
      </c>
      <c r="K16" s="18" t="str">
        <f>"01116"</f>
        <v>01116</v>
      </c>
      <c r="L16" s="18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7">
        <f t="shared" si="0"/>
        <v>0</v>
      </c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</row>
    <row r="17" spans="2:37" s="2" customFormat="1" ht="14.95" customHeight="1" x14ac:dyDescent="0.2">
      <c r="B17" s="18" t="s">
        <v>262</v>
      </c>
      <c r="C17" s="19">
        <v>41529</v>
      </c>
      <c r="D17" s="33"/>
      <c r="E17" s="18" t="s">
        <v>52</v>
      </c>
      <c r="F17" s="18" t="str">
        <f t="shared" si="1"/>
        <v>02</v>
      </c>
      <c r="G17" s="18" t="s">
        <v>10</v>
      </c>
      <c r="H17" s="18" t="s">
        <v>50</v>
      </c>
      <c r="I17" s="18" t="s">
        <v>12</v>
      </c>
      <c r="J17" s="18" t="s">
        <v>12</v>
      </c>
      <c r="K17" s="18" t="str">
        <f>"00926"</f>
        <v>00926</v>
      </c>
      <c r="L17" s="18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7">
        <f t="shared" si="0"/>
        <v>0</v>
      </c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</row>
    <row r="18" spans="2:37" s="2" customFormat="1" ht="14.95" customHeight="1" x14ac:dyDescent="0.25">
      <c r="B18" s="18"/>
      <c r="C18" s="24">
        <v>41588</v>
      </c>
      <c r="D18" s="33"/>
      <c r="E18" s="18" t="s">
        <v>46</v>
      </c>
      <c r="F18" s="18" t="str">
        <f t="shared" si="1"/>
        <v>02</v>
      </c>
      <c r="G18" s="18" t="s">
        <v>39</v>
      </c>
      <c r="H18" s="18" t="s">
        <v>67</v>
      </c>
      <c r="I18" s="18" t="s">
        <v>131</v>
      </c>
      <c r="J18" s="18" t="s">
        <v>12</v>
      </c>
      <c r="K18" s="18" t="str">
        <f>"01021"</f>
        <v>01021</v>
      </c>
      <c r="L18" s="18"/>
      <c r="M18" s="17" t="s">
        <v>518</v>
      </c>
      <c r="N18" s="16"/>
      <c r="O18" s="17"/>
      <c r="P18" s="17"/>
      <c r="Q18" s="17"/>
      <c r="R18" s="17"/>
      <c r="S18" s="17"/>
      <c r="T18" s="17"/>
      <c r="U18" s="17"/>
      <c r="V18" s="17"/>
      <c r="W18" s="17"/>
      <c r="X18" s="17">
        <f t="shared" si="0"/>
        <v>0</v>
      </c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</row>
    <row r="19" spans="2:37" s="2" customFormat="1" ht="14.95" customHeight="1" x14ac:dyDescent="0.25">
      <c r="B19" s="18" t="s">
        <v>261</v>
      </c>
      <c r="C19" s="19">
        <v>41585</v>
      </c>
      <c r="D19" s="34"/>
      <c r="E19" s="20" t="s">
        <v>146</v>
      </c>
      <c r="F19" s="20" t="str">
        <f t="shared" si="1"/>
        <v>02</v>
      </c>
      <c r="G19" s="20" t="s">
        <v>35</v>
      </c>
      <c r="H19" s="20" t="s">
        <v>68</v>
      </c>
      <c r="I19" s="20" t="s">
        <v>94</v>
      </c>
      <c r="J19" s="20" t="s">
        <v>248</v>
      </c>
      <c r="K19" s="20" t="str">
        <f>"01295"</f>
        <v>01295</v>
      </c>
      <c r="L19" s="20"/>
      <c r="M19" s="17" t="s">
        <v>518</v>
      </c>
      <c r="N19" s="16"/>
      <c r="O19" s="17"/>
      <c r="P19" s="17"/>
      <c r="Q19" s="17"/>
      <c r="R19" s="17"/>
      <c r="S19" s="17"/>
      <c r="T19" s="17"/>
      <c r="U19" s="17"/>
      <c r="V19" s="17"/>
      <c r="W19" s="17"/>
      <c r="X19" s="17">
        <f t="shared" si="0"/>
        <v>0</v>
      </c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</row>
    <row r="20" spans="2:37" s="2" customFormat="1" ht="14.95" customHeight="1" x14ac:dyDescent="0.25">
      <c r="B20" s="18"/>
      <c r="C20" s="24">
        <v>41588</v>
      </c>
      <c r="D20" s="33"/>
      <c r="E20" s="18" t="s">
        <v>139</v>
      </c>
      <c r="F20" s="18" t="str">
        <f t="shared" si="1"/>
        <v>02</v>
      </c>
      <c r="G20" s="18" t="s">
        <v>47</v>
      </c>
      <c r="H20" s="18" t="s">
        <v>112</v>
      </c>
      <c r="I20" s="18" t="s">
        <v>113</v>
      </c>
      <c r="J20" s="18" t="s">
        <v>232</v>
      </c>
      <c r="K20" s="18" t="str">
        <f>"01272"</f>
        <v>01272</v>
      </c>
      <c r="L20" s="18"/>
      <c r="M20" s="17" t="s">
        <v>518</v>
      </c>
      <c r="N20" s="16"/>
      <c r="O20" s="17"/>
      <c r="P20" s="17"/>
      <c r="Q20" s="17"/>
      <c r="R20" s="17"/>
      <c r="S20" s="17"/>
      <c r="T20" s="17"/>
      <c r="U20" s="17"/>
      <c r="V20" s="17"/>
      <c r="W20" s="17"/>
      <c r="X20" s="17">
        <f t="shared" si="0"/>
        <v>0</v>
      </c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</row>
    <row r="21" spans="2:37" s="2" customFormat="1" ht="14.95" customHeight="1" x14ac:dyDescent="0.25">
      <c r="B21" s="18"/>
      <c r="C21" s="24">
        <v>41560</v>
      </c>
      <c r="D21" s="33"/>
      <c r="E21" s="18" t="s">
        <v>139</v>
      </c>
      <c r="F21" s="18" t="str">
        <f t="shared" si="1"/>
        <v>02</v>
      </c>
      <c r="G21" s="18" t="s">
        <v>47</v>
      </c>
      <c r="H21" s="18" t="s">
        <v>112</v>
      </c>
      <c r="I21" s="18" t="s">
        <v>113</v>
      </c>
      <c r="J21" s="18" t="s">
        <v>232</v>
      </c>
      <c r="K21" s="18" t="str">
        <f>"01272"</f>
        <v>01272</v>
      </c>
      <c r="L21" s="18"/>
      <c r="M21" s="17" t="s">
        <v>518</v>
      </c>
      <c r="N21" s="16"/>
      <c r="O21" s="17"/>
      <c r="P21" s="17"/>
      <c r="Q21" s="17"/>
      <c r="R21" s="17"/>
      <c r="S21" s="17"/>
      <c r="T21" s="17"/>
      <c r="U21" s="17"/>
      <c r="V21" s="17"/>
      <c r="W21" s="17"/>
      <c r="X21" s="17">
        <f t="shared" si="0"/>
        <v>0</v>
      </c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</row>
    <row r="22" spans="2:37" s="2" customFormat="1" ht="14.95" customHeight="1" x14ac:dyDescent="0.25">
      <c r="B22" s="18" t="s">
        <v>261</v>
      </c>
      <c r="C22" s="24">
        <v>41545</v>
      </c>
      <c r="D22" s="33"/>
      <c r="E22" s="18" t="s">
        <v>109</v>
      </c>
      <c r="F22" s="18" t="str">
        <f t="shared" si="1"/>
        <v>02</v>
      </c>
      <c r="G22" s="18" t="s">
        <v>47</v>
      </c>
      <c r="H22" s="18" t="s">
        <v>63</v>
      </c>
      <c r="I22" s="18" t="s">
        <v>110</v>
      </c>
      <c r="J22" s="18" t="s">
        <v>12</v>
      </c>
      <c r="K22" s="18" t="str">
        <f>"01002"</f>
        <v>01002</v>
      </c>
      <c r="L22" s="18"/>
      <c r="M22" s="17" t="s">
        <v>518</v>
      </c>
      <c r="N22" s="16"/>
      <c r="O22" s="17"/>
      <c r="P22" s="17"/>
      <c r="Q22" s="17"/>
      <c r="R22" s="17"/>
      <c r="S22" s="17"/>
      <c r="T22" s="17"/>
      <c r="U22" s="17"/>
      <c r="V22" s="17"/>
      <c r="W22" s="17"/>
      <c r="X22" s="17">
        <f t="shared" si="0"/>
        <v>0</v>
      </c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</row>
    <row r="23" spans="2:37" s="2" customFormat="1" ht="14.95" customHeight="1" x14ac:dyDescent="0.25">
      <c r="B23" s="18"/>
      <c r="C23" s="24">
        <v>41486</v>
      </c>
      <c r="D23" s="33"/>
      <c r="E23" s="18" t="s">
        <v>56</v>
      </c>
      <c r="F23" s="18" t="str">
        <f>"05"</f>
        <v>05</v>
      </c>
      <c r="G23" s="18" t="s">
        <v>54</v>
      </c>
      <c r="H23" s="18" t="s">
        <v>55</v>
      </c>
      <c r="I23" s="18" t="s">
        <v>12</v>
      </c>
      <c r="J23" s="18" t="s">
        <v>12</v>
      </c>
      <c r="K23" s="18" t="str">
        <f>"00939"</f>
        <v>00939</v>
      </c>
      <c r="L23" s="18"/>
      <c r="M23" s="17"/>
      <c r="N23" s="16" t="s">
        <v>301</v>
      </c>
      <c r="O23" s="17"/>
      <c r="P23" s="17"/>
      <c r="Q23" s="17"/>
      <c r="R23" s="17"/>
      <c r="S23" s="17"/>
      <c r="T23" s="17"/>
      <c r="U23" s="17"/>
      <c r="V23" s="17"/>
      <c r="W23" s="17"/>
      <c r="X23" s="17">
        <f t="shared" si="0"/>
        <v>0</v>
      </c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</row>
    <row r="24" spans="2:37" s="2" customFormat="1" ht="14.95" customHeight="1" x14ac:dyDescent="0.2">
      <c r="B24" s="18"/>
      <c r="C24" s="24">
        <v>41560</v>
      </c>
      <c r="D24" s="33"/>
      <c r="E24" s="18" t="s">
        <v>138</v>
      </c>
      <c r="F24" s="18" t="str">
        <f>"04"</f>
        <v>04</v>
      </c>
      <c r="G24" s="18" t="s">
        <v>54</v>
      </c>
      <c r="H24" s="18" t="s">
        <v>55</v>
      </c>
      <c r="I24" s="18" t="s">
        <v>137</v>
      </c>
      <c r="J24" s="18" t="s">
        <v>12</v>
      </c>
      <c r="K24" s="18" t="str">
        <f>"01030"</f>
        <v>01030</v>
      </c>
      <c r="L24" s="18"/>
      <c r="M24" s="17" t="s">
        <v>518</v>
      </c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>
        <f t="shared" si="0"/>
        <v>0</v>
      </c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</row>
    <row r="25" spans="2:37" s="2" customFormat="1" ht="14.95" customHeight="1" x14ac:dyDescent="0.25">
      <c r="B25" s="18" t="s">
        <v>262</v>
      </c>
      <c r="C25" s="24">
        <v>41516</v>
      </c>
      <c r="D25" s="33"/>
      <c r="E25" s="18" t="s">
        <v>71</v>
      </c>
      <c r="F25" s="18" t="str">
        <f>"02"</f>
        <v>02</v>
      </c>
      <c r="G25" s="18" t="s">
        <v>35</v>
      </c>
      <c r="H25" s="18" t="s">
        <v>58</v>
      </c>
      <c r="I25" s="18" t="s">
        <v>95</v>
      </c>
      <c r="J25" s="18" t="s">
        <v>224</v>
      </c>
      <c r="K25" s="18" t="str">
        <f>"01258"</f>
        <v>01258</v>
      </c>
      <c r="L25" s="18"/>
      <c r="M25" s="17" t="s">
        <v>518</v>
      </c>
      <c r="N25" s="16"/>
      <c r="O25" s="17"/>
      <c r="P25" s="17"/>
      <c r="Q25" s="17"/>
      <c r="R25" s="17"/>
      <c r="S25" s="17"/>
      <c r="T25" s="17"/>
      <c r="U25" s="17"/>
      <c r="V25" s="17"/>
      <c r="W25" s="17"/>
      <c r="X25" s="17">
        <f t="shared" si="0"/>
        <v>0</v>
      </c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</row>
    <row r="26" spans="2:37" s="2" customFormat="1" ht="14.95" customHeight="1" x14ac:dyDescent="0.25">
      <c r="B26" s="18" t="s">
        <v>262</v>
      </c>
      <c r="C26" s="24">
        <v>41567</v>
      </c>
      <c r="D26" s="33"/>
      <c r="E26" s="18" t="s">
        <v>13</v>
      </c>
      <c r="F26" s="18" t="str">
        <f>"02"</f>
        <v>02</v>
      </c>
      <c r="G26" s="18" t="s">
        <v>47</v>
      </c>
      <c r="H26" s="18" t="s">
        <v>112</v>
      </c>
      <c r="I26" s="18" t="s">
        <v>116</v>
      </c>
      <c r="J26" s="18" t="s">
        <v>12</v>
      </c>
      <c r="K26" s="18" t="str">
        <f>"01007"</f>
        <v>01007</v>
      </c>
      <c r="L26" s="18"/>
      <c r="M26" s="17" t="s">
        <v>518</v>
      </c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7">
        <f t="shared" si="0"/>
        <v>0</v>
      </c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</row>
    <row r="27" spans="2:37" s="2" customFormat="1" ht="14.95" customHeight="1" x14ac:dyDescent="0.25">
      <c r="B27" s="18" t="s">
        <v>261</v>
      </c>
      <c r="C27" s="24">
        <v>41541</v>
      </c>
      <c r="D27" s="33"/>
      <c r="E27" s="18" t="s">
        <v>225</v>
      </c>
      <c r="F27" s="18" t="str">
        <f>"05"</f>
        <v>05</v>
      </c>
      <c r="G27" s="18" t="s">
        <v>47</v>
      </c>
      <c r="H27" s="18" t="s">
        <v>135</v>
      </c>
      <c r="I27" s="18" t="s">
        <v>226</v>
      </c>
      <c r="J27" s="18" t="s">
        <v>12</v>
      </c>
      <c r="K27" s="18" t="str">
        <f>"01262"</f>
        <v>01262</v>
      </c>
      <c r="L27" s="18"/>
      <c r="M27" s="17" t="s">
        <v>518</v>
      </c>
      <c r="N27" s="16"/>
      <c r="O27" s="17"/>
      <c r="P27" s="17"/>
      <c r="Q27" s="17"/>
      <c r="R27" s="17"/>
      <c r="S27" s="17"/>
      <c r="T27" s="17"/>
      <c r="U27" s="17"/>
      <c r="V27" s="17"/>
      <c r="W27" s="17"/>
      <c r="X27" s="17">
        <f t="shared" si="0"/>
        <v>0</v>
      </c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</row>
    <row r="28" spans="2:37" s="2" customFormat="1" ht="14.95" customHeight="1" x14ac:dyDescent="0.25">
      <c r="B28" s="18" t="s">
        <v>265</v>
      </c>
      <c r="C28" s="24">
        <v>41546</v>
      </c>
      <c r="D28" s="33"/>
      <c r="E28" s="18" t="s">
        <v>62</v>
      </c>
      <c r="F28" s="18" t="str">
        <f>"04"</f>
        <v>04</v>
      </c>
      <c r="G28" s="18" t="s">
        <v>47</v>
      </c>
      <c r="H28" s="18" t="s">
        <v>63</v>
      </c>
      <c r="I28" s="18" t="s">
        <v>64</v>
      </c>
      <c r="J28" s="18" t="s">
        <v>12</v>
      </c>
      <c r="K28" s="18" t="str">
        <f>"00945"</f>
        <v>00945</v>
      </c>
      <c r="L28" s="18"/>
      <c r="M28" s="17" t="s">
        <v>518</v>
      </c>
      <c r="N28" s="16"/>
      <c r="O28" s="17"/>
      <c r="P28" s="17"/>
      <c r="Q28" s="17"/>
      <c r="R28" s="17"/>
      <c r="S28" s="17"/>
      <c r="T28" s="17"/>
      <c r="U28" s="17"/>
      <c r="V28" s="17"/>
      <c r="W28" s="17"/>
      <c r="X28" s="17">
        <f t="shared" si="0"/>
        <v>0</v>
      </c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</row>
    <row r="29" spans="2:37" s="2" customFormat="1" ht="14.95" customHeight="1" x14ac:dyDescent="0.25">
      <c r="B29" s="18" t="s">
        <v>261</v>
      </c>
      <c r="C29" s="24">
        <v>41571</v>
      </c>
      <c r="D29" s="33"/>
      <c r="E29" s="18" t="s">
        <v>44</v>
      </c>
      <c r="F29" s="18" t="str">
        <f>"05"</f>
        <v>05</v>
      </c>
      <c r="G29" s="18" t="s">
        <v>40</v>
      </c>
      <c r="H29" s="18" t="s">
        <v>41</v>
      </c>
      <c r="I29" s="18" t="s">
        <v>12</v>
      </c>
      <c r="J29" s="18" t="s">
        <v>12</v>
      </c>
      <c r="K29" s="18" t="str">
        <f>"00909"</f>
        <v>00909</v>
      </c>
      <c r="L29" s="18"/>
      <c r="M29" s="17" t="s">
        <v>518</v>
      </c>
      <c r="N29" s="16"/>
      <c r="O29" s="17"/>
      <c r="P29" s="17"/>
      <c r="Q29" s="17"/>
      <c r="R29" s="17"/>
      <c r="S29" s="17"/>
      <c r="T29" s="17"/>
      <c r="U29" s="17"/>
      <c r="V29" s="17"/>
      <c r="W29" s="17"/>
      <c r="X29" s="17">
        <f t="shared" si="0"/>
        <v>0</v>
      </c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</row>
    <row r="30" spans="2:37" s="2" customFormat="1" ht="14.95" customHeight="1" x14ac:dyDescent="0.25">
      <c r="B30" s="18"/>
      <c r="C30" s="24">
        <v>41588</v>
      </c>
      <c r="D30" s="33"/>
      <c r="E30" s="18" t="s">
        <v>159</v>
      </c>
      <c r="F30" s="18" t="str">
        <f t="shared" ref="F30:F37" si="2">"02"</f>
        <v>02</v>
      </c>
      <c r="G30" s="18" t="s">
        <v>36</v>
      </c>
      <c r="H30" s="18" t="s">
        <v>45</v>
      </c>
      <c r="I30" s="18" t="s">
        <v>91</v>
      </c>
      <c r="J30" s="18" t="s">
        <v>227</v>
      </c>
      <c r="K30" s="18" t="str">
        <f>"01263"</f>
        <v>01263</v>
      </c>
      <c r="L30" s="18"/>
      <c r="M30" s="17" t="s">
        <v>518</v>
      </c>
      <c r="N30" s="16"/>
      <c r="O30" s="17"/>
      <c r="P30" s="17"/>
      <c r="Q30" s="17"/>
      <c r="R30" s="17"/>
      <c r="S30" s="17"/>
      <c r="T30" s="17"/>
      <c r="U30" s="17"/>
      <c r="V30" s="17"/>
      <c r="W30" s="17"/>
      <c r="X30" s="17">
        <f t="shared" si="0"/>
        <v>0</v>
      </c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</row>
    <row r="31" spans="2:37" s="2" customFormat="1" ht="14.95" customHeight="1" x14ac:dyDescent="0.25">
      <c r="B31" s="18"/>
      <c r="C31" s="24">
        <v>41549</v>
      </c>
      <c r="D31" s="33"/>
      <c r="E31" s="18" t="s">
        <v>71</v>
      </c>
      <c r="F31" s="18" t="str">
        <f t="shared" si="2"/>
        <v>02</v>
      </c>
      <c r="G31" s="18" t="s">
        <v>47</v>
      </c>
      <c r="H31" s="18" t="s">
        <v>63</v>
      </c>
      <c r="I31" s="18" t="s">
        <v>106</v>
      </c>
      <c r="J31" s="18" t="s">
        <v>12</v>
      </c>
      <c r="K31" s="18" t="str">
        <f>"00998"</f>
        <v>00998</v>
      </c>
      <c r="L31" s="18"/>
      <c r="M31" s="17" t="s">
        <v>519</v>
      </c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7">
        <f t="shared" si="0"/>
        <v>0</v>
      </c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</row>
    <row r="32" spans="2:37" s="2" customFormat="1" ht="14.95" customHeight="1" x14ac:dyDescent="0.25">
      <c r="B32" s="18"/>
      <c r="C32" s="19">
        <v>41579</v>
      </c>
      <c r="D32" s="34"/>
      <c r="E32" s="20" t="s">
        <v>139</v>
      </c>
      <c r="F32" s="20" t="str">
        <f t="shared" si="2"/>
        <v>02</v>
      </c>
      <c r="G32" s="20" t="s">
        <v>47</v>
      </c>
      <c r="H32" s="20" t="s">
        <v>112</v>
      </c>
      <c r="I32" s="20" t="s">
        <v>115</v>
      </c>
      <c r="J32" s="20" t="s">
        <v>238</v>
      </c>
      <c r="K32" s="20" t="str">
        <f>"01282"</f>
        <v>01282</v>
      </c>
      <c r="L32" s="20"/>
      <c r="M32" s="17" t="s">
        <v>519</v>
      </c>
      <c r="N32" s="16" t="s">
        <v>271</v>
      </c>
      <c r="O32" s="17"/>
      <c r="P32" s="17"/>
      <c r="Q32" s="17"/>
      <c r="R32" s="17"/>
      <c r="S32" s="17"/>
      <c r="T32" s="17"/>
      <c r="U32" s="17"/>
      <c r="V32" s="17"/>
      <c r="W32" s="17"/>
      <c r="X32" s="17">
        <f t="shared" si="0"/>
        <v>0</v>
      </c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</row>
    <row r="33" spans="2:37" s="2" customFormat="1" ht="14.95" customHeight="1" x14ac:dyDescent="0.25">
      <c r="B33" s="18" t="s">
        <v>261</v>
      </c>
      <c r="C33" s="24">
        <v>41546</v>
      </c>
      <c r="D33" s="33"/>
      <c r="E33" s="18" t="s">
        <v>144</v>
      </c>
      <c r="F33" s="18" t="str">
        <f t="shared" si="2"/>
        <v>02</v>
      </c>
      <c r="G33" s="18" t="s">
        <v>47</v>
      </c>
      <c r="H33" s="18" t="s">
        <v>65</v>
      </c>
      <c r="I33" s="18" t="s">
        <v>125</v>
      </c>
      <c r="J33" s="18" t="s">
        <v>145</v>
      </c>
      <c r="K33" s="18" t="str">
        <f>"01037"</f>
        <v>01037</v>
      </c>
      <c r="L33" s="18"/>
      <c r="M33" s="17" t="s">
        <v>519</v>
      </c>
      <c r="N33" s="16" t="s">
        <v>271</v>
      </c>
      <c r="O33" s="17"/>
      <c r="P33" s="17"/>
      <c r="Q33" s="17"/>
      <c r="R33" s="17"/>
      <c r="S33" s="17"/>
      <c r="T33" s="17"/>
      <c r="U33" s="17"/>
      <c r="V33" s="17"/>
      <c r="W33" s="17"/>
      <c r="X33" s="17">
        <f t="shared" si="0"/>
        <v>0</v>
      </c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</row>
    <row r="34" spans="2:37" s="2" customFormat="1" ht="14.95" customHeight="1" x14ac:dyDescent="0.25">
      <c r="B34" s="18" t="s">
        <v>261</v>
      </c>
      <c r="C34" s="24">
        <v>41560</v>
      </c>
      <c r="D34" s="33"/>
      <c r="E34" s="18" t="s">
        <v>21</v>
      </c>
      <c r="F34" s="18" t="str">
        <f t="shared" si="2"/>
        <v>02</v>
      </c>
      <c r="G34" s="18" t="s">
        <v>47</v>
      </c>
      <c r="H34" s="18" t="s">
        <v>48</v>
      </c>
      <c r="I34" s="18" t="s">
        <v>12</v>
      </c>
      <c r="J34" s="18" t="s">
        <v>186</v>
      </c>
      <c r="K34" s="18" t="str">
        <f>"01167"</f>
        <v>01167</v>
      </c>
      <c r="L34" s="18"/>
      <c r="M34" s="17" t="s">
        <v>519</v>
      </c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7">
        <f t="shared" si="0"/>
        <v>0</v>
      </c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</row>
    <row r="35" spans="2:37" s="2" customFormat="1" ht="14.95" customHeight="1" x14ac:dyDescent="0.25">
      <c r="B35" s="18" t="s">
        <v>261</v>
      </c>
      <c r="C35" s="24">
        <v>41588</v>
      </c>
      <c r="D35" s="33"/>
      <c r="E35" s="18" t="s">
        <v>139</v>
      </c>
      <c r="F35" s="18" t="str">
        <f t="shared" si="2"/>
        <v>02</v>
      </c>
      <c r="G35" s="18" t="s">
        <v>47</v>
      </c>
      <c r="H35" s="18" t="s">
        <v>112</v>
      </c>
      <c r="I35" s="18" t="s">
        <v>114</v>
      </c>
      <c r="J35" s="18" t="s">
        <v>236</v>
      </c>
      <c r="K35" s="18" t="str">
        <f>"01279"</f>
        <v>01279</v>
      </c>
      <c r="L35" s="18"/>
      <c r="M35" s="17" t="s">
        <v>519</v>
      </c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7">
        <f t="shared" si="0"/>
        <v>0</v>
      </c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</row>
    <row r="36" spans="2:37" s="2" customFormat="1" ht="14.95" customHeight="1" x14ac:dyDescent="0.25">
      <c r="B36" s="18" t="s">
        <v>262</v>
      </c>
      <c r="C36" s="24">
        <v>41549</v>
      </c>
      <c r="D36" s="33"/>
      <c r="E36" s="18" t="s">
        <v>141</v>
      </c>
      <c r="F36" s="18" t="str">
        <f t="shared" si="2"/>
        <v>02</v>
      </c>
      <c r="G36" s="18" t="s">
        <v>47</v>
      </c>
      <c r="H36" s="18" t="s">
        <v>63</v>
      </c>
      <c r="I36" s="18" t="s">
        <v>106</v>
      </c>
      <c r="J36" s="18" t="s">
        <v>188</v>
      </c>
      <c r="K36" s="18" t="str">
        <f>"01175"</f>
        <v>01175</v>
      </c>
      <c r="L36" s="18"/>
      <c r="M36" s="17" t="s">
        <v>519</v>
      </c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7">
        <f t="shared" si="0"/>
        <v>0</v>
      </c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</row>
    <row r="37" spans="2:37" s="2" customFormat="1" ht="14.95" customHeight="1" x14ac:dyDescent="0.25">
      <c r="B37" s="18"/>
      <c r="C37" s="24">
        <v>41529</v>
      </c>
      <c r="D37" s="33"/>
      <c r="E37" s="18" t="s">
        <v>27</v>
      </c>
      <c r="F37" s="18" t="str">
        <f t="shared" si="2"/>
        <v>02</v>
      </c>
      <c r="G37" s="18" t="s">
        <v>16</v>
      </c>
      <c r="H37" s="18" t="s">
        <v>17</v>
      </c>
      <c r="I37" s="18" t="s">
        <v>25</v>
      </c>
      <c r="J37" s="18" t="s">
        <v>26</v>
      </c>
      <c r="K37" s="18" t="str">
        <f>"00580"</f>
        <v>00580</v>
      </c>
      <c r="L37" s="18"/>
      <c r="M37" s="17" t="s">
        <v>519</v>
      </c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7">
        <f t="shared" si="0"/>
        <v>0</v>
      </c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</row>
    <row r="38" spans="2:37" s="2" customFormat="1" ht="14.95" customHeight="1" x14ac:dyDescent="0.25">
      <c r="B38" s="18"/>
      <c r="C38" s="19">
        <v>41588</v>
      </c>
      <c r="D38" s="33"/>
      <c r="E38" s="18" t="s">
        <v>134</v>
      </c>
      <c r="F38" s="18" t="str">
        <f>"05"</f>
        <v>05</v>
      </c>
      <c r="G38" s="18" t="s">
        <v>15</v>
      </c>
      <c r="H38" s="18" t="s">
        <v>132</v>
      </c>
      <c r="I38" s="18" t="s">
        <v>12</v>
      </c>
      <c r="J38" s="18" t="s">
        <v>12</v>
      </c>
      <c r="K38" s="18" t="str">
        <f>"01029"</f>
        <v>01029</v>
      </c>
      <c r="L38" s="18"/>
      <c r="M38" s="17" t="s">
        <v>518</v>
      </c>
      <c r="N38" s="16" t="s">
        <v>271</v>
      </c>
      <c r="O38" s="17"/>
      <c r="P38" s="17"/>
      <c r="Q38" s="17"/>
      <c r="R38" s="17"/>
      <c r="S38" s="17"/>
      <c r="T38" s="17"/>
      <c r="U38" s="17"/>
      <c r="V38" s="17"/>
      <c r="W38" s="17"/>
      <c r="X38" s="17">
        <f t="shared" si="0"/>
        <v>0</v>
      </c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</row>
    <row r="39" spans="2:37" s="2" customFormat="1" ht="14.95" customHeight="1" x14ac:dyDescent="0.25">
      <c r="B39" s="18"/>
      <c r="C39" s="19">
        <v>41579</v>
      </c>
      <c r="D39" s="34"/>
      <c r="E39" s="20" t="s">
        <v>139</v>
      </c>
      <c r="F39" s="20" t="str">
        <f>"02"</f>
        <v>02</v>
      </c>
      <c r="G39" s="20" t="s">
        <v>47</v>
      </c>
      <c r="H39" s="20" t="s">
        <v>63</v>
      </c>
      <c r="I39" s="20" t="s">
        <v>106</v>
      </c>
      <c r="J39" s="20" t="s">
        <v>188</v>
      </c>
      <c r="K39" s="20" t="str">
        <f>"01175"</f>
        <v>01175</v>
      </c>
      <c r="L39" s="20"/>
      <c r="M39" s="17" t="s">
        <v>518</v>
      </c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7">
        <f t="shared" si="0"/>
        <v>0</v>
      </c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</row>
    <row r="40" spans="2:37" s="2" customFormat="1" ht="14.95" customHeight="1" x14ac:dyDescent="0.25">
      <c r="B40" s="18"/>
      <c r="C40" s="24">
        <v>41546</v>
      </c>
      <c r="D40" s="33"/>
      <c r="E40" s="18" t="s">
        <v>29</v>
      </c>
      <c r="F40" s="18" t="str">
        <f>"02"</f>
        <v>02</v>
      </c>
      <c r="G40" s="18" t="s">
        <v>47</v>
      </c>
      <c r="H40" s="18" t="s">
        <v>63</v>
      </c>
      <c r="I40" s="18" t="s">
        <v>64</v>
      </c>
      <c r="J40" s="18" t="s">
        <v>142</v>
      </c>
      <c r="K40" s="18" t="str">
        <f>"01035"</f>
        <v>01035</v>
      </c>
      <c r="L40" s="18"/>
      <c r="M40" s="17" t="s">
        <v>518</v>
      </c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7">
        <f t="shared" si="0"/>
        <v>0</v>
      </c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</row>
    <row r="41" spans="2:37" s="2" customFormat="1" ht="14.95" customHeight="1" x14ac:dyDescent="0.25">
      <c r="B41" s="18"/>
      <c r="C41" s="19">
        <v>41602</v>
      </c>
      <c r="D41" s="33"/>
      <c r="E41" s="18" t="s">
        <v>190</v>
      </c>
      <c r="F41" s="18" t="str">
        <f>"02"</f>
        <v>02</v>
      </c>
      <c r="G41" s="18" t="s">
        <v>47</v>
      </c>
      <c r="H41" s="18" t="s">
        <v>63</v>
      </c>
      <c r="I41" s="18" t="s">
        <v>106</v>
      </c>
      <c r="J41" s="18" t="s">
        <v>189</v>
      </c>
      <c r="K41" s="18" t="str">
        <f>"01176"</f>
        <v>01176</v>
      </c>
      <c r="L41" s="18"/>
      <c r="M41" s="17" t="s">
        <v>518</v>
      </c>
      <c r="N41" s="16" t="s">
        <v>271</v>
      </c>
      <c r="O41" s="17"/>
      <c r="P41" s="17"/>
      <c r="Q41" s="17"/>
      <c r="R41" s="17"/>
      <c r="S41" s="17"/>
      <c r="T41" s="17"/>
      <c r="U41" s="17"/>
      <c r="V41" s="17"/>
      <c r="W41" s="17"/>
      <c r="X41" s="17">
        <f t="shared" si="0"/>
        <v>0</v>
      </c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</row>
    <row r="42" spans="2:37" s="2" customFormat="1" ht="14.95" customHeight="1" x14ac:dyDescent="0.25">
      <c r="B42" s="18" t="s">
        <v>261</v>
      </c>
      <c r="C42" s="24">
        <v>41585</v>
      </c>
      <c r="D42" s="33"/>
      <c r="E42" s="18" t="s">
        <v>244</v>
      </c>
      <c r="F42" s="18" t="str">
        <f>"04"</f>
        <v>04</v>
      </c>
      <c r="G42" s="18" t="s">
        <v>40</v>
      </c>
      <c r="H42" s="18" t="s">
        <v>85</v>
      </c>
      <c r="I42" s="18" t="s">
        <v>12</v>
      </c>
      <c r="J42" s="18" t="s">
        <v>245</v>
      </c>
      <c r="K42" s="18" t="str">
        <f>"01291"</f>
        <v>01291</v>
      </c>
      <c r="L42" s="18"/>
      <c r="M42" s="17" t="s">
        <v>518</v>
      </c>
      <c r="N42" s="16" t="s">
        <v>271</v>
      </c>
      <c r="O42" s="17"/>
      <c r="P42" s="17"/>
      <c r="Q42" s="17"/>
      <c r="R42" s="17"/>
      <c r="S42" s="17"/>
      <c r="T42" s="17"/>
      <c r="U42" s="17"/>
      <c r="V42" s="17"/>
      <c r="W42" s="17"/>
      <c r="X42" s="17">
        <f t="shared" si="0"/>
        <v>0</v>
      </c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</row>
    <row r="43" spans="2:37" s="2" customFormat="1" ht="14.95" customHeight="1" x14ac:dyDescent="0.25">
      <c r="B43" s="18"/>
      <c r="C43" s="19">
        <v>41588</v>
      </c>
      <c r="D43" s="33"/>
      <c r="E43" s="18" t="s">
        <v>22</v>
      </c>
      <c r="F43" s="18" t="str">
        <f>"05"</f>
        <v>05</v>
      </c>
      <c r="G43" s="18" t="s">
        <v>40</v>
      </c>
      <c r="H43" s="18" t="s">
        <v>79</v>
      </c>
      <c r="I43" s="18" t="s">
        <v>12</v>
      </c>
      <c r="J43" s="18" t="s">
        <v>82</v>
      </c>
      <c r="K43" s="18" t="str">
        <f>"00961"</f>
        <v>00961</v>
      </c>
      <c r="L43" s="18"/>
      <c r="M43" s="17" t="s">
        <v>518</v>
      </c>
      <c r="N43" s="16" t="s">
        <v>271</v>
      </c>
      <c r="O43" s="17"/>
      <c r="P43" s="17"/>
      <c r="Q43" s="17"/>
      <c r="R43" s="17"/>
      <c r="S43" s="17"/>
      <c r="T43" s="17"/>
      <c r="U43" s="17"/>
      <c r="V43" s="17"/>
      <c r="W43" s="17"/>
      <c r="X43" s="17">
        <f t="shared" si="0"/>
        <v>0</v>
      </c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</row>
    <row r="44" spans="2:37" s="2" customFormat="1" ht="14.95" customHeight="1" x14ac:dyDescent="0.25">
      <c r="B44" s="18" t="s">
        <v>262</v>
      </c>
      <c r="C44" s="19">
        <v>41507</v>
      </c>
      <c r="D44" s="33"/>
      <c r="E44" s="18" t="s">
        <v>169</v>
      </c>
      <c r="F44" s="18" t="str">
        <f>"02"</f>
        <v>02</v>
      </c>
      <c r="G44" s="18" t="s">
        <v>35</v>
      </c>
      <c r="H44" s="18" t="s">
        <v>68</v>
      </c>
      <c r="I44" s="18" t="s">
        <v>94</v>
      </c>
      <c r="J44" s="18" t="s">
        <v>170</v>
      </c>
      <c r="K44" s="18" t="str">
        <f>"01121"</f>
        <v>01121</v>
      </c>
      <c r="L44" s="18"/>
      <c r="M44" s="17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7">
        <f t="shared" si="0"/>
        <v>0</v>
      </c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</row>
    <row r="45" spans="2:37" s="2" customFormat="1" ht="14.95" customHeight="1" x14ac:dyDescent="0.25">
      <c r="B45" s="18"/>
      <c r="C45" s="19">
        <v>41486</v>
      </c>
      <c r="D45" s="34"/>
      <c r="E45" s="20" t="s">
        <v>162</v>
      </c>
      <c r="F45" s="20" t="str">
        <f>"02"</f>
        <v>02</v>
      </c>
      <c r="G45" s="20" t="s">
        <v>36</v>
      </c>
      <c r="H45" s="20" t="s">
        <v>45</v>
      </c>
      <c r="I45" s="20" t="s">
        <v>92</v>
      </c>
      <c r="J45" s="20" t="s">
        <v>161</v>
      </c>
      <c r="K45" s="20" t="str">
        <f>"01110"</f>
        <v>01110</v>
      </c>
      <c r="L45" s="20"/>
      <c r="M45" s="17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7">
        <f t="shared" si="0"/>
        <v>0</v>
      </c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</row>
    <row r="46" spans="2:37" s="2" customFormat="1" ht="14.95" customHeight="1" x14ac:dyDescent="0.25">
      <c r="B46" s="18"/>
      <c r="C46" s="19">
        <v>41520</v>
      </c>
      <c r="D46" s="33"/>
      <c r="E46" s="18" t="s">
        <v>81</v>
      </c>
      <c r="F46" s="18" t="str">
        <f>"01"</f>
        <v>01</v>
      </c>
      <c r="G46" s="18" t="s">
        <v>40</v>
      </c>
      <c r="H46" s="18" t="s">
        <v>79</v>
      </c>
      <c r="I46" s="18" t="s">
        <v>12</v>
      </c>
      <c r="J46" s="18" t="s">
        <v>80</v>
      </c>
      <c r="K46" s="18" t="str">
        <f>"00960"</f>
        <v>00960</v>
      </c>
      <c r="L46" s="18"/>
      <c r="M46" s="17" t="s">
        <v>518</v>
      </c>
      <c r="N46" s="16" t="s">
        <v>271</v>
      </c>
      <c r="O46" s="17"/>
      <c r="P46" s="17"/>
      <c r="Q46" s="17"/>
      <c r="R46" s="17"/>
      <c r="S46" s="17"/>
      <c r="T46" s="17"/>
      <c r="U46" s="17"/>
      <c r="V46" s="17"/>
      <c r="W46" s="17"/>
      <c r="X46" s="17">
        <f t="shared" si="0"/>
        <v>0</v>
      </c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</row>
    <row r="47" spans="2:37" s="2" customFormat="1" ht="14.95" customHeight="1" x14ac:dyDescent="0.25">
      <c r="B47" s="18"/>
      <c r="C47" s="19">
        <v>41509</v>
      </c>
      <c r="D47" s="33"/>
      <c r="E47" s="18" t="s">
        <v>139</v>
      </c>
      <c r="F47" s="18" t="str">
        <f>"02"</f>
        <v>02</v>
      </c>
      <c r="G47" s="18" t="s">
        <v>47</v>
      </c>
      <c r="H47" s="18" t="s">
        <v>63</v>
      </c>
      <c r="I47" s="18" t="s">
        <v>104</v>
      </c>
      <c r="J47" s="18" t="s">
        <v>243</v>
      </c>
      <c r="K47" s="18" t="str">
        <f>"01290"</f>
        <v>01290</v>
      </c>
      <c r="L47" s="18"/>
      <c r="M47" s="17" t="s">
        <v>518</v>
      </c>
      <c r="N47" s="16" t="s">
        <v>271</v>
      </c>
      <c r="O47" s="17"/>
      <c r="P47" s="17"/>
      <c r="Q47" s="17"/>
      <c r="R47" s="17"/>
      <c r="S47" s="17"/>
      <c r="T47" s="17"/>
      <c r="U47" s="17"/>
      <c r="V47" s="17"/>
      <c r="W47" s="17"/>
      <c r="X47" s="17">
        <f t="shared" si="0"/>
        <v>0</v>
      </c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</row>
    <row r="48" spans="2:37" s="2" customFormat="1" ht="14.95" customHeight="1" x14ac:dyDescent="0.25">
      <c r="B48" s="18" t="s">
        <v>261</v>
      </c>
      <c r="C48" s="24">
        <v>41541</v>
      </c>
      <c r="D48" s="33"/>
      <c r="E48" s="18" t="s">
        <v>72</v>
      </c>
      <c r="F48" s="18" t="str">
        <f>"02"</f>
        <v>02</v>
      </c>
      <c r="G48" s="18" t="s">
        <v>35</v>
      </c>
      <c r="H48" s="18" t="s">
        <v>68</v>
      </c>
      <c r="I48" s="18" t="s">
        <v>94</v>
      </c>
      <c r="J48" s="18" t="s">
        <v>248</v>
      </c>
      <c r="K48" s="18" t="str">
        <f>"01295"</f>
        <v>01295</v>
      </c>
      <c r="L48" s="18"/>
      <c r="M48" s="17" t="s">
        <v>518</v>
      </c>
      <c r="N48" s="16" t="s">
        <v>271</v>
      </c>
      <c r="O48" s="17"/>
      <c r="P48" s="17"/>
      <c r="Q48" s="17"/>
      <c r="R48" s="17"/>
      <c r="S48" s="17"/>
      <c r="T48" s="17"/>
      <c r="U48" s="17"/>
      <c r="V48" s="17"/>
      <c r="W48" s="17"/>
      <c r="X48" s="17">
        <f t="shared" si="0"/>
        <v>0</v>
      </c>
      <c r="Y48" s="17">
        <f>COUNTA(X3:X48)</f>
        <v>46</v>
      </c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</row>
    <row r="49" spans="2:37" s="2" customFormat="1" ht="14.95" customHeight="1" x14ac:dyDescent="0.25">
      <c r="B49" s="18"/>
      <c r="C49" s="24">
        <v>40178</v>
      </c>
      <c r="D49" s="33"/>
      <c r="E49" s="18" t="s">
        <v>43</v>
      </c>
      <c r="F49" s="18" t="str">
        <f>"04"</f>
        <v>04</v>
      </c>
      <c r="G49" s="18" t="s">
        <v>40</v>
      </c>
      <c r="H49" s="18" t="s">
        <v>41</v>
      </c>
      <c r="I49" s="18" t="s">
        <v>12</v>
      </c>
      <c r="J49" s="18" t="s">
        <v>12</v>
      </c>
      <c r="K49" s="18" t="str">
        <f>"00909"</f>
        <v>00909</v>
      </c>
      <c r="L49" s="18"/>
      <c r="M49" s="17"/>
      <c r="N49" s="16" t="s">
        <v>271</v>
      </c>
      <c r="O49" s="35"/>
      <c r="P49" s="16" t="s">
        <v>514</v>
      </c>
      <c r="Q49" s="16" t="s">
        <v>43</v>
      </c>
      <c r="R49" s="16" t="s">
        <v>273</v>
      </c>
      <c r="S49" s="16" t="s">
        <v>304</v>
      </c>
      <c r="T49" s="16" t="s">
        <v>40</v>
      </c>
      <c r="U49" s="16" t="s">
        <v>41</v>
      </c>
      <c r="V49" s="16" t="s">
        <v>12</v>
      </c>
      <c r="W49" s="16" t="s">
        <v>12</v>
      </c>
      <c r="X49" s="17">
        <f t="shared" si="0"/>
        <v>0</v>
      </c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</row>
    <row r="50" spans="2:37" s="2" customFormat="1" ht="14.95" customHeight="1" x14ac:dyDescent="0.25">
      <c r="B50" s="18"/>
      <c r="C50" s="24">
        <v>40355</v>
      </c>
      <c r="D50" s="33"/>
      <c r="E50" s="18" t="s">
        <v>77</v>
      </c>
      <c r="F50" s="18" t="str">
        <f>"04"</f>
        <v>04</v>
      </c>
      <c r="G50" s="18" t="s">
        <v>54</v>
      </c>
      <c r="H50" s="18" t="s">
        <v>55</v>
      </c>
      <c r="I50" s="18" t="s">
        <v>78</v>
      </c>
      <c r="J50" s="18" t="s">
        <v>12</v>
      </c>
      <c r="K50" s="18" t="str">
        <f>"00959"</f>
        <v>00959</v>
      </c>
      <c r="L50" s="18"/>
      <c r="M50" s="13"/>
      <c r="N50" s="13"/>
      <c r="O50" s="35"/>
      <c r="P50" s="16" t="s">
        <v>492</v>
      </c>
      <c r="Q50" s="16" t="s">
        <v>77</v>
      </c>
      <c r="R50" s="16" t="s">
        <v>273</v>
      </c>
      <c r="S50" s="16" t="s">
        <v>493</v>
      </c>
      <c r="T50" s="16" t="s">
        <v>54</v>
      </c>
      <c r="U50" s="16" t="s">
        <v>55</v>
      </c>
      <c r="V50" s="16" t="s">
        <v>78</v>
      </c>
      <c r="W50" s="16" t="s">
        <v>12</v>
      </c>
      <c r="X50" s="17">
        <f t="shared" si="0"/>
        <v>0</v>
      </c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</row>
    <row r="51" spans="2:37" s="2" customFormat="1" ht="14.95" customHeight="1" x14ac:dyDescent="0.25">
      <c r="B51" s="18"/>
      <c r="C51" s="24">
        <v>40360</v>
      </c>
      <c r="D51" s="33"/>
      <c r="E51" s="18" t="s">
        <v>42</v>
      </c>
      <c r="F51" s="18" t="str">
        <f>"03"</f>
        <v>03</v>
      </c>
      <c r="G51" s="18" t="s">
        <v>40</v>
      </c>
      <c r="H51" s="18" t="s">
        <v>41</v>
      </c>
      <c r="I51" s="18" t="s">
        <v>12</v>
      </c>
      <c r="J51" s="18" t="s">
        <v>12</v>
      </c>
      <c r="K51" s="18" t="str">
        <f>"00909"</f>
        <v>00909</v>
      </c>
      <c r="L51" s="18"/>
      <c r="M51" s="17"/>
      <c r="N51" s="16"/>
      <c r="O51" s="35"/>
      <c r="P51" s="16" t="s">
        <v>302</v>
      </c>
      <c r="Q51" s="16" t="s">
        <v>42</v>
      </c>
      <c r="R51" s="16" t="s">
        <v>303</v>
      </c>
      <c r="S51" s="16" t="s">
        <v>304</v>
      </c>
      <c r="T51" s="16" t="s">
        <v>40</v>
      </c>
      <c r="U51" s="16" t="s">
        <v>41</v>
      </c>
      <c r="V51" s="16" t="s">
        <v>12</v>
      </c>
      <c r="W51" s="16" t="s">
        <v>12</v>
      </c>
      <c r="X51" s="17">
        <f t="shared" si="0"/>
        <v>0</v>
      </c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</row>
    <row r="52" spans="2:37" s="2" customFormat="1" ht="14.95" customHeight="1" x14ac:dyDescent="0.25">
      <c r="B52" s="18"/>
      <c r="C52" s="24">
        <v>40368</v>
      </c>
      <c r="D52" s="33"/>
      <c r="E52" s="18" t="s">
        <v>71</v>
      </c>
      <c r="F52" s="18" t="str">
        <f>"02"</f>
        <v>02</v>
      </c>
      <c r="G52" s="18" t="s">
        <v>39</v>
      </c>
      <c r="H52" s="18" t="s">
        <v>66</v>
      </c>
      <c r="I52" s="18" t="s">
        <v>129</v>
      </c>
      <c r="J52" s="18" t="s">
        <v>12</v>
      </c>
      <c r="K52" s="18" t="str">
        <f>"01019"</f>
        <v>01019</v>
      </c>
      <c r="L52" s="18"/>
      <c r="M52" s="17"/>
      <c r="N52" s="16" t="s">
        <v>271</v>
      </c>
      <c r="O52" s="35"/>
      <c r="P52" s="16" t="s">
        <v>437</v>
      </c>
      <c r="Q52" s="16" t="s">
        <v>71</v>
      </c>
      <c r="R52" s="16" t="s">
        <v>299</v>
      </c>
      <c r="S52" s="16" t="s">
        <v>439</v>
      </c>
      <c r="T52" s="16" t="s">
        <v>39</v>
      </c>
      <c r="U52" s="16" t="s">
        <v>66</v>
      </c>
      <c r="V52" s="16" t="s">
        <v>129</v>
      </c>
      <c r="W52" s="16" t="s">
        <v>12</v>
      </c>
      <c r="X52" s="17">
        <f t="shared" si="0"/>
        <v>0</v>
      </c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</row>
    <row r="53" spans="2:37" s="2" customFormat="1" ht="14.95" customHeight="1" x14ac:dyDescent="0.25">
      <c r="B53" s="18"/>
      <c r="C53" s="24">
        <v>40369</v>
      </c>
      <c r="D53" s="33"/>
      <c r="E53" s="18" t="s">
        <v>53</v>
      </c>
      <c r="F53" s="18" t="str">
        <f>"03"</f>
        <v>03</v>
      </c>
      <c r="G53" s="18" t="s">
        <v>54</v>
      </c>
      <c r="H53" s="18" t="s">
        <v>55</v>
      </c>
      <c r="I53" s="18" t="s">
        <v>12</v>
      </c>
      <c r="J53" s="18" t="s">
        <v>12</v>
      </c>
      <c r="K53" s="18" t="str">
        <f>"00939"</f>
        <v>00939</v>
      </c>
      <c r="L53" s="18"/>
      <c r="M53" s="17"/>
      <c r="N53" s="16" t="s">
        <v>271</v>
      </c>
      <c r="O53" s="35"/>
      <c r="P53" s="16" t="s">
        <v>503</v>
      </c>
      <c r="Q53" s="16" t="s">
        <v>53</v>
      </c>
      <c r="R53" s="16" t="s">
        <v>303</v>
      </c>
      <c r="S53" s="16" t="s">
        <v>488</v>
      </c>
      <c r="T53" s="16" t="s">
        <v>54</v>
      </c>
      <c r="U53" s="16" t="s">
        <v>55</v>
      </c>
      <c r="V53" s="16" t="s">
        <v>12</v>
      </c>
      <c r="W53" s="16" t="s">
        <v>12</v>
      </c>
      <c r="X53" s="17">
        <f t="shared" si="0"/>
        <v>0</v>
      </c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</row>
    <row r="54" spans="2:37" s="2" customFormat="1" ht="14.95" customHeight="1" x14ac:dyDescent="0.25">
      <c r="B54" s="18"/>
      <c r="C54" s="24">
        <v>40373</v>
      </c>
      <c r="D54" s="33"/>
      <c r="E54" s="18" t="s">
        <v>128</v>
      </c>
      <c r="F54" s="18" t="str">
        <f>"02"</f>
        <v>02</v>
      </c>
      <c r="G54" s="18" t="s">
        <v>39</v>
      </c>
      <c r="H54" s="18" t="s">
        <v>66</v>
      </c>
      <c r="I54" s="18" t="s">
        <v>127</v>
      </c>
      <c r="J54" s="18" t="s">
        <v>12</v>
      </c>
      <c r="K54" s="18" t="str">
        <f>"01018"</f>
        <v>01018</v>
      </c>
      <c r="L54" s="18"/>
      <c r="M54" s="17"/>
      <c r="N54" s="16" t="s">
        <v>271</v>
      </c>
      <c r="O54" s="35"/>
      <c r="P54" s="16" t="s">
        <v>467</v>
      </c>
      <c r="Q54" s="16" t="s">
        <v>128</v>
      </c>
      <c r="R54" s="16" t="s">
        <v>299</v>
      </c>
      <c r="S54" s="16" t="s">
        <v>468</v>
      </c>
      <c r="T54" s="16" t="s">
        <v>39</v>
      </c>
      <c r="U54" s="16" t="s">
        <v>66</v>
      </c>
      <c r="V54" s="16" t="s">
        <v>127</v>
      </c>
      <c r="W54" s="16" t="s">
        <v>12</v>
      </c>
      <c r="X54" s="17">
        <f t="shared" si="0"/>
        <v>0</v>
      </c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</row>
    <row r="55" spans="2:37" s="2" customFormat="1" ht="14.95" customHeight="1" x14ac:dyDescent="0.25">
      <c r="B55" s="18"/>
      <c r="C55" s="24">
        <v>40384</v>
      </c>
      <c r="D55" s="33"/>
      <c r="E55" s="18" t="s">
        <v>140</v>
      </c>
      <c r="F55" s="18" t="str">
        <f>"02"</f>
        <v>02</v>
      </c>
      <c r="G55" s="18" t="s">
        <v>47</v>
      </c>
      <c r="H55" s="18" t="s">
        <v>118</v>
      </c>
      <c r="I55" s="18" t="s">
        <v>124</v>
      </c>
      <c r="J55" s="18" t="s">
        <v>213</v>
      </c>
      <c r="K55" s="18" t="str">
        <f>"01228"</f>
        <v>01228</v>
      </c>
      <c r="L55" s="18"/>
      <c r="M55" s="17"/>
      <c r="N55" s="16" t="s">
        <v>271</v>
      </c>
      <c r="O55" s="35"/>
      <c r="P55" s="16" t="s">
        <v>350</v>
      </c>
      <c r="Q55" s="16" t="s">
        <v>140</v>
      </c>
      <c r="R55" s="16" t="s">
        <v>299</v>
      </c>
      <c r="S55" s="16" t="s">
        <v>352</v>
      </c>
      <c r="T55" s="16" t="s">
        <v>47</v>
      </c>
      <c r="U55" s="16" t="s">
        <v>118</v>
      </c>
      <c r="V55" s="16" t="s">
        <v>124</v>
      </c>
      <c r="W55" s="16" t="s">
        <v>213</v>
      </c>
      <c r="X55" s="17">
        <f t="shared" si="0"/>
        <v>0</v>
      </c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</row>
    <row r="56" spans="2:37" s="2" customFormat="1" ht="14.95" customHeight="1" x14ac:dyDescent="0.25">
      <c r="B56" s="18" t="s">
        <v>261</v>
      </c>
      <c r="C56" s="24">
        <v>40440</v>
      </c>
      <c r="D56" s="33"/>
      <c r="E56" s="18" t="s">
        <v>200</v>
      </c>
      <c r="F56" s="18" t="str">
        <f>"02"</f>
        <v>02</v>
      </c>
      <c r="G56" s="18" t="s">
        <v>47</v>
      </c>
      <c r="H56" s="18" t="s">
        <v>118</v>
      </c>
      <c r="I56" s="18" t="s">
        <v>124</v>
      </c>
      <c r="J56" s="18" t="s">
        <v>212</v>
      </c>
      <c r="K56" s="18" t="str">
        <f>"01227"</f>
        <v>01227</v>
      </c>
      <c r="L56" s="18"/>
      <c r="M56" s="17"/>
      <c r="N56" s="16" t="s">
        <v>271</v>
      </c>
      <c r="O56" s="35"/>
      <c r="P56" s="16" t="s">
        <v>380</v>
      </c>
      <c r="Q56" s="16" t="s">
        <v>381</v>
      </c>
      <c r="R56" s="16" t="s">
        <v>299</v>
      </c>
      <c r="S56" s="16" t="s">
        <v>343</v>
      </c>
      <c r="T56" s="16" t="s">
        <v>47</v>
      </c>
      <c r="U56" s="16" t="s">
        <v>118</v>
      </c>
      <c r="V56" s="16" t="s">
        <v>124</v>
      </c>
      <c r="W56" s="16" t="s">
        <v>212</v>
      </c>
      <c r="X56" s="17">
        <f t="shared" si="0"/>
        <v>0</v>
      </c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</row>
    <row r="57" spans="2:37" s="2" customFormat="1" ht="14.95" customHeight="1" x14ac:dyDescent="0.25">
      <c r="B57" s="18"/>
      <c r="C57" s="24">
        <v>40510</v>
      </c>
      <c r="D57" s="33"/>
      <c r="E57" s="18" t="s">
        <v>139</v>
      </c>
      <c r="F57" s="18" t="str">
        <f>"02"</f>
        <v>02</v>
      </c>
      <c r="G57" s="18" t="s">
        <v>47</v>
      </c>
      <c r="H57" s="18" t="s">
        <v>63</v>
      </c>
      <c r="I57" s="18" t="s">
        <v>104</v>
      </c>
      <c r="J57" s="18" t="s">
        <v>187</v>
      </c>
      <c r="K57" s="18" t="str">
        <f>"01171"</f>
        <v>01171</v>
      </c>
      <c r="L57" s="18"/>
      <c r="M57" s="17"/>
      <c r="N57" s="16" t="s">
        <v>271</v>
      </c>
      <c r="O57" s="35"/>
      <c r="P57" s="16" t="s">
        <v>328</v>
      </c>
      <c r="Q57" s="16" t="s">
        <v>337</v>
      </c>
      <c r="R57" s="16" t="s">
        <v>299</v>
      </c>
      <c r="S57" s="16" t="s">
        <v>338</v>
      </c>
      <c r="T57" s="16" t="s">
        <v>47</v>
      </c>
      <c r="U57" s="16" t="s">
        <v>63</v>
      </c>
      <c r="V57" s="16" t="s">
        <v>104</v>
      </c>
      <c r="W57" s="16" t="s">
        <v>187</v>
      </c>
      <c r="X57" s="17">
        <f t="shared" si="0"/>
        <v>0</v>
      </c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</row>
    <row r="58" spans="2:37" s="2" customFormat="1" ht="14.95" customHeight="1" x14ac:dyDescent="0.25">
      <c r="B58" s="18"/>
      <c r="C58" s="19">
        <v>40520</v>
      </c>
      <c r="D58" s="33"/>
      <c r="E58" s="18" t="s">
        <v>105</v>
      </c>
      <c r="F58" s="18" t="str">
        <f>"02"</f>
        <v>02</v>
      </c>
      <c r="G58" s="18" t="s">
        <v>47</v>
      </c>
      <c r="H58" s="18" t="s">
        <v>63</v>
      </c>
      <c r="I58" s="18" t="s">
        <v>106</v>
      </c>
      <c r="J58" s="18" t="s">
        <v>12</v>
      </c>
      <c r="K58" s="18" t="str">
        <f>"00998"</f>
        <v>00998</v>
      </c>
      <c r="L58" s="18"/>
      <c r="M58" s="17"/>
      <c r="N58" s="16"/>
      <c r="O58" s="35"/>
      <c r="P58" s="16" t="s">
        <v>387</v>
      </c>
      <c r="Q58" s="16" t="s">
        <v>388</v>
      </c>
      <c r="R58" s="16" t="s">
        <v>299</v>
      </c>
      <c r="S58" s="16" t="s">
        <v>389</v>
      </c>
      <c r="T58" s="16" t="s">
        <v>47</v>
      </c>
      <c r="U58" s="16" t="s">
        <v>63</v>
      </c>
      <c r="V58" s="16" t="s">
        <v>106</v>
      </c>
      <c r="W58" s="16" t="s">
        <v>12</v>
      </c>
      <c r="X58" s="17">
        <f t="shared" si="0"/>
        <v>0</v>
      </c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</row>
    <row r="59" spans="2:37" s="2" customFormat="1" ht="14.95" customHeight="1" x14ac:dyDescent="0.25">
      <c r="B59" s="18"/>
      <c r="C59" s="24">
        <v>40543</v>
      </c>
      <c r="D59" s="33"/>
      <c r="E59" s="18" t="s">
        <v>147</v>
      </c>
      <c r="F59" s="18" t="str">
        <f>"04"</f>
        <v>04</v>
      </c>
      <c r="G59" s="18" t="s">
        <v>35</v>
      </c>
      <c r="H59" s="18" t="s">
        <v>96</v>
      </c>
      <c r="I59" s="18" t="s">
        <v>98</v>
      </c>
      <c r="J59" s="18" t="s">
        <v>177</v>
      </c>
      <c r="K59" s="18" t="str">
        <f>"01142"</f>
        <v>01142</v>
      </c>
      <c r="L59" s="18"/>
      <c r="M59" s="17"/>
      <c r="N59" s="16"/>
      <c r="O59" s="35"/>
      <c r="P59" s="16" t="s">
        <v>405</v>
      </c>
      <c r="Q59" s="16" t="s">
        <v>147</v>
      </c>
      <c r="R59" s="16" t="s">
        <v>273</v>
      </c>
      <c r="S59" s="16" t="s">
        <v>406</v>
      </c>
      <c r="T59" s="16" t="s">
        <v>35</v>
      </c>
      <c r="U59" s="16" t="s">
        <v>96</v>
      </c>
      <c r="V59" s="16" t="s">
        <v>98</v>
      </c>
      <c r="W59" s="16" t="s">
        <v>177</v>
      </c>
      <c r="X59" s="17">
        <f t="shared" si="0"/>
        <v>0</v>
      </c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</row>
    <row r="60" spans="2:37" s="2" customFormat="1" ht="14.95" customHeight="1" x14ac:dyDescent="0.25">
      <c r="B60" s="18" t="s">
        <v>260</v>
      </c>
      <c r="C60" s="24">
        <v>40543</v>
      </c>
      <c r="D60" s="33"/>
      <c r="E60" s="18" t="s">
        <v>34</v>
      </c>
      <c r="F60" s="18" t="str">
        <f>"02"</f>
        <v>02</v>
      </c>
      <c r="G60" s="18" t="s">
        <v>35</v>
      </c>
      <c r="H60" s="18" t="s">
        <v>68</v>
      </c>
      <c r="I60" s="18" t="s">
        <v>94</v>
      </c>
      <c r="J60" s="18" t="s">
        <v>246</v>
      </c>
      <c r="K60" s="18" t="str">
        <f>"01292"</f>
        <v>01292</v>
      </c>
      <c r="L60" s="18"/>
      <c r="M60" s="17"/>
      <c r="N60" s="16"/>
      <c r="O60" s="35"/>
      <c r="P60" s="16" t="s">
        <v>433</v>
      </c>
      <c r="Q60" s="16" t="s">
        <v>34</v>
      </c>
      <c r="R60" s="16" t="s">
        <v>299</v>
      </c>
      <c r="S60" s="16" t="s">
        <v>435</v>
      </c>
      <c r="T60" s="16" t="s">
        <v>35</v>
      </c>
      <c r="U60" s="16" t="s">
        <v>68</v>
      </c>
      <c r="V60" s="16" t="s">
        <v>94</v>
      </c>
      <c r="W60" s="16" t="s">
        <v>246</v>
      </c>
      <c r="X60" s="17">
        <f t="shared" si="0"/>
        <v>0</v>
      </c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</row>
    <row r="61" spans="2:37" s="2" customFormat="1" ht="14.95" customHeight="1" x14ac:dyDescent="0.25">
      <c r="B61" s="18"/>
      <c r="C61" s="24">
        <v>40622</v>
      </c>
      <c r="D61" s="33"/>
      <c r="E61" s="18" t="s">
        <v>23</v>
      </c>
      <c r="F61" s="18" t="str">
        <f>"04"</f>
        <v>04</v>
      </c>
      <c r="G61" s="18"/>
      <c r="H61" s="18" t="s">
        <v>24</v>
      </c>
      <c r="I61" s="18" t="s">
        <v>12</v>
      </c>
      <c r="J61" s="18" t="s">
        <v>12</v>
      </c>
      <c r="K61" s="18" t="str">
        <f>"00353"</f>
        <v>00353</v>
      </c>
      <c r="L61" s="18"/>
      <c r="M61" s="17"/>
      <c r="N61" s="16"/>
      <c r="O61" s="35"/>
      <c r="P61" s="16" t="s">
        <v>282</v>
      </c>
      <c r="Q61" s="16" t="s">
        <v>23</v>
      </c>
      <c r="R61" s="16" t="s">
        <v>273</v>
      </c>
      <c r="S61" s="16" t="s">
        <v>283</v>
      </c>
      <c r="T61" s="16" t="s">
        <v>271</v>
      </c>
      <c r="U61" s="16" t="s">
        <v>24</v>
      </c>
      <c r="V61" s="16" t="s">
        <v>12</v>
      </c>
      <c r="W61" s="16" t="s">
        <v>12</v>
      </c>
      <c r="X61" s="17">
        <f t="shared" si="0"/>
        <v>0</v>
      </c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</row>
    <row r="62" spans="2:37" s="2" customFormat="1" ht="14.95" customHeight="1" x14ac:dyDescent="0.25">
      <c r="B62" s="18"/>
      <c r="C62" s="24">
        <v>40633</v>
      </c>
      <c r="D62" s="33"/>
      <c r="E62" s="18" t="s">
        <v>51</v>
      </c>
      <c r="F62" s="18" t="str">
        <f>"04"</f>
        <v>04</v>
      </c>
      <c r="G62" s="18" t="s">
        <v>10</v>
      </c>
      <c r="H62" s="18" t="s">
        <v>50</v>
      </c>
      <c r="I62" s="18" t="s">
        <v>12</v>
      </c>
      <c r="J62" s="18" t="s">
        <v>12</v>
      </c>
      <c r="K62" s="18" t="str">
        <f>"00926"</f>
        <v>00926</v>
      </c>
      <c r="L62" s="18"/>
      <c r="M62" s="17"/>
      <c r="N62" s="16"/>
      <c r="O62" s="35"/>
      <c r="P62" s="16" t="s">
        <v>293</v>
      </c>
      <c r="Q62" s="16" t="s">
        <v>51</v>
      </c>
      <c r="R62" s="16" t="s">
        <v>273</v>
      </c>
      <c r="S62" s="16" t="s">
        <v>294</v>
      </c>
      <c r="T62" s="16" t="s">
        <v>10</v>
      </c>
      <c r="U62" s="16" t="s">
        <v>50</v>
      </c>
      <c r="V62" s="16" t="s">
        <v>12</v>
      </c>
      <c r="W62" s="16" t="s">
        <v>12</v>
      </c>
      <c r="X62" s="17">
        <f t="shared" si="0"/>
        <v>0</v>
      </c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</row>
    <row r="63" spans="2:37" s="2" customFormat="1" ht="14.95" customHeight="1" x14ac:dyDescent="0.25">
      <c r="B63" s="18"/>
      <c r="C63" s="24">
        <v>40642</v>
      </c>
      <c r="D63" s="33"/>
      <c r="E63" s="18" t="s">
        <v>155</v>
      </c>
      <c r="F63" s="18" t="str">
        <f>"02"</f>
        <v>02</v>
      </c>
      <c r="G63" s="18" t="s">
        <v>54</v>
      </c>
      <c r="H63" s="18" t="s">
        <v>55</v>
      </c>
      <c r="I63" s="18" t="s">
        <v>153</v>
      </c>
      <c r="J63" s="18" t="s">
        <v>12</v>
      </c>
      <c r="K63" s="18" t="str">
        <f>"01100"</f>
        <v>01100</v>
      </c>
      <c r="L63" s="18"/>
      <c r="M63" s="17"/>
      <c r="N63" s="16"/>
      <c r="O63" s="35"/>
      <c r="P63" s="16" t="s">
        <v>458</v>
      </c>
      <c r="Q63" s="16" t="s">
        <v>459</v>
      </c>
      <c r="R63" s="16" t="s">
        <v>299</v>
      </c>
      <c r="S63" s="16" t="s">
        <v>462</v>
      </c>
      <c r="T63" s="16" t="s">
        <v>54</v>
      </c>
      <c r="U63" s="16" t="s">
        <v>55</v>
      </c>
      <c r="V63" s="16" t="s">
        <v>463</v>
      </c>
      <c r="W63" s="16" t="s">
        <v>12</v>
      </c>
      <c r="X63" s="17">
        <f t="shared" si="0"/>
        <v>0</v>
      </c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</row>
    <row r="64" spans="2:37" s="2" customFormat="1" ht="14.95" customHeight="1" x14ac:dyDescent="0.25">
      <c r="B64" s="18"/>
      <c r="C64" s="24">
        <v>40718</v>
      </c>
      <c r="D64" s="33"/>
      <c r="E64" s="18" t="s">
        <v>154</v>
      </c>
      <c r="F64" s="18" t="str">
        <f>"02"</f>
        <v>02</v>
      </c>
      <c r="G64" s="18" t="s">
        <v>54</v>
      </c>
      <c r="H64" s="18" t="s">
        <v>55</v>
      </c>
      <c r="I64" s="18" t="s">
        <v>153</v>
      </c>
      <c r="J64" s="18" t="s">
        <v>12</v>
      </c>
      <c r="K64" s="18" t="str">
        <f>"01100"</f>
        <v>01100</v>
      </c>
      <c r="L64" s="18"/>
      <c r="M64" s="17"/>
      <c r="N64" s="16" t="s">
        <v>271</v>
      </c>
      <c r="O64" s="35"/>
      <c r="P64" s="16" t="s">
        <v>464</v>
      </c>
      <c r="Q64" s="16" t="s">
        <v>154</v>
      </c>
      <c r="R64" s="16" t="s">
        <v>299</v>
      </c>
      <c r="S64" s="16" t="s">
        <v>462</v>
      </c>
      <c r="T64" s="16" t="s">
        <v>54</v>
      </c>
      <c r="U64" s="16" t="s">
        <v>55</v>
      </c>
      <c r="V64" s="16" t="s">
        <v>463</v>
      </c>
      <c r="W64" s="16" t="s">
        <v>12</v>
      </c>
      <c r="X64" s="17">
        <f t="shared" si="0"/>
        <v>0</v>
      </c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</row>
    <row r="65" spans="2:37" s="2" customFormat="1" ht="14.95" customHeight="1" x14ac:dyDescent="0.25">
      <c r="B65" s="18" t="s">
        <v>261</v>
      </c>
      <c r="C65" s="24">
        <v>40732</v>
      </c>
      <c r="D65" s="33"/>
      <c r="E65" s="18" t="s">
        <v>182</v>
      </c>
      <c r="F65" s="18" t="str">
        <f>"02"</f>
        <v>02</v>
      </c>
      <c r="G65" s="18" t="s">
        <v>36</v>
      </c>
      <c r="H65" s="18" t="s">
        <v>59</v>
      </c>
      <c r="I65" s="18" t="s">
        <v>150</v>
      </c>
      <c r="J65" s="18" t="s">
        <v>181</v>
      </c>
      <c r="K65" s="18" t="str">
        <f>"01153"</f>
        <v>01153</v>
      </c>
      <c r="L65" s="18"/>
      <c r="M65" s="17"/>
      <c r="N65" s="16"/>
      <c r="O65" s="35"/>
      <c r="P65" s="16" t="s">
        <v>390</v>
      </c>
      <c r="Q65" s="16" t="s">
        <v>121</v>
      </c>
      <c r="R65" s="16" t="s">
        <v>299</v>
      </c>
      <c r="S65" s="16" t="s">
        <v>395</v>
      </c>
      <c r="T65" s="16" t="s">
        <v>36</v>
      </c>
      <c r="U65" s="16" t="s">
        <v>59</v>
      </c>
      <c r="V65" s="16" t="s">
        <v>102</v>
      </c>
      <c r="W65" s="16" t="s">
        <v>396</v>
      </c>
      <c r="X65" s="17">
        <f t="shared" si="0"/>
        <v>0</v>
      </c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</row>
    <row r="66" spans="2:37" s="2" customFormat="1" ht="14.95" customHeight="1" x14ac:dyDescent="0.25">
      <c r="B66" s="18" t="s">
        <v>260</v>
      </c>
      <c r="C66" s="19">
        <v>40830</v>
      </c>
      <c r="D66" s="33"/>
      <c r="E66" s="18" t="s">
        <v>139</v>
      </c>
      <c r="F66" s="18" t="str">
        <f>"02"</f>
        <v>02</v>
      </c>
      <c r="G66" s="18" t="s">
        <v>47</v>
      </c>
      <c r="H66" s="18" t="s">
        <v>112</v>
      </c>
      <c r="I66" s="18" t="s">
        <v>113</v>
      </c>
      <c r="J66" s="18" t="s">
        <v>232</v>
      </c>
      <c r="K66" s="18" t="str">
        <f>"01272"</f>
        <v>01272</v>
      </c>
      <c r="L66" s="18"/>
      <c r="M66" s="17"/>
      <c r="N66" s="16" t="s">
        <v>271</v>
      </c>
      <c r="O66" s="35"/>
      <c r="P66" s="16" t="s">
        <v>310</v>
      </c>
      <c r="Q66" s="16" t="s">
        <v>311</v>
      </c>
      <c r="R66" s="16" t="s">
        <v>299</v>
      </c>
      <c r="S66" s="16" t="s">
        <v>317</v>
      </c>
      <c r="T66" s="16" t="s">
        <v>47</v>
      </c>
      <c r="U66" s="16" t="s">
        <v>112</v>
      </c>
      <c r="V66" s="16" t="s">
        <v>113</v>
      </c>
      <c r="W66" s="16" t="s">
        <v>232</v>
      </c>
      <c r="X66" s="17">
        <f t="shared" si="0"/>
        <v>0</v>
      </c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</row>
    <row r="67" spans="2:37" s="2" customFormat="1" ht="14.95" customHeight="1" x14ac:dyDescent="0.25">
      <c r="B67" s="18"/>
      <c r="C67" s="24">
        <v>40879</v>
      </c>
      <c r="D67" s="33"/>
      <c r="E67" s="18" t="s">
        <v>76</v>
      </c>
      <c r="F67" s="18" t="str">
        <f>"05"</f>
        <v>05</v>
      </c>
      <c r="G67" s="18" t="s">
        <v>10</v>
      </c>
      <c r="H67" s="18" t="s">
        <v>11</v>
      </c>
      <c r="I67" s="18" t="s">
        <v>75</v>
      </c>
      <c r="J67" s="18" t="s">
        <v>12</v>
      </c>
      <c r="K67" s="18" t="str">
        <f>"00955"</f>
        <v>00955</v>
      </c>
      <c r="L67" s="18"/>
      <c r="M67" s="17"/>
      <c r="N67" s="16" t="s">
        <v>271</v>
      </c>
      <c r="O67" s="35"/>
      <c r="P67" s="16" t="s">
        <v>472</v>
      </c>
      <c r="Q67" s="16" t="s">
        <v>76</v>
      </c>
      <c r="R67" s="16" t="s">
        <v>372</v>
      </c>
      <c r="S67" s="16" t="s">
        <v>473</v>
      </c>
      <c r="T67" s="16" t="s">
        <v>10</v>
      </c>
      <c r="U67" s="16" t="s">
        <v>11</v>
      </c>
      <c r="V67" s="16" t="s">
        <v>75</v>
      </c>
      <c r="W67" s="16" t="s">
        <v>12</v>
      </c>
      <c r="X67" s="17">
        <f t="shared" ref="X67:X130" si="3">O67-D67</f>
        <v>0</v>
      </c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</row>
    <row r="68" spans="2:37" s="2" customFormat="1" ht="14.95" customHeight="1" x14ac:dyDescent="0.25">
      <c r="B68" s="18" t="s">
        <v>264</v>
      </c>
      <c r="C68" s="24">
        <v>40888</v>
      </c>
      <c r="D68" s="33"/>
      <c r="E68" s="18" t="s">
        <v>198</v>
      </c>
      <c r="F68" s="18" t="str">
        <f t="shared" ref="F68:F75" si="4">"02"</f>
        <v>02</v>
      </c>
      <c r="G68" s="18" t="s">
        <v>47</v>
      </c>
      <c r="H68" s="18" t="s">
        <v>112</v>
      </c>
      <c r="I68" s="18" t="s">
        <v>113</v>
      </c>
      <c r="J68" s="18" t="s">
        <v>197</v>
      </c>
      <c r="K68" s="18" t="str">
        <f>"01191"</f>
        <v>01191</v>
      </c>
      <c r="L68" s="18"/>
      <c r="M68" s="17"/>
      <c r="N68" s="16" t="s">
        <v>271</v>
      </c>
      <c r="O68" s="35"/>
      <c r="P68" s="16" t="s">
        <v>377</v>
      </c>
      <c r="Q68" s="16" t="s">
        <v>378</v>
      </c>
      <c r="R68" s="16" t="s">
        <v>299</v>
      </c>
      <c r="S68" s="16" t="s">
        <v>379</v>
      </c>
      <c r="T68" s="16" t="s">
        <v>47</v>
      </c>
      <c r="U68" s="16" t="s">
        <v>112</v>
      </c>
      <c r="V68" s="16" t="s">
        <v>113</v>
      </c>
      <c r="W68" s="16" t="s">
        <v>197</v>
      </c>
      <c r="X68" s="17">
        <f t="shared" si="3"/>
        <v>0</v>
      </c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</row>
    <row r="69" spans="2:37" s="2" customFormat="1" ht="14.95" customHeight="1" x14ac:dyDescent="0.25">
      <c r="B69" s="18"/>
      <c r="C69" s="19">
        <v>40907</v>
      </c>
      <c r="D69" s="33"/>
      <c r="E69" s="18" t="s">
        <v>30</v>
      </c>
      <c r="F69" s="18" t="str">
        <f t="shared" si="4"/>
        <v>02</v>
      </c>
      <c r="G69" s="18" t="s">
        <v>36</v>
      </c>
      <c r="H69" s="18" t="s">
        <v>45</v>
      </c>
      <c r="I69" s="18" t="s">
        <v>91</v>
      </c>
      <c r="J69" s="18" t="s">
        <v>158</v>
      </c>
      <c r="K69" s="18" t="str">
        <f>"01106"</f>
        <v>01106</v>
      </c>
      <c r="L69" s="18"/>
      <c r="M69" s="17"/>
      <c r="N69" s="16"/>
      <c r="O69" s="35"/>
      <c r="P69" s="16" t="s">
        <v>414</v>
      </c>
      <c r="Q69" s="16" t="s">
        <v>30</v>
      </c>
      <c r="R69" s="16" t="s">
        <v>299</v>
      </c>
      <c r="S69" s="16" t="s">
        <v>418</v>
      </c>
      <c r="T69" s="16" t="s">
        <v>36</v>
      </c>
      <c r="U69" s="16" t="s">
        <v>45</v>
      </c>
      <c r="V69" s="16" t="s">
        <v>91</v>
      </c>
      <c r="W69" s="16" t="s">
        <v>158</v>
      </c>
      <c r="X69" s="17">
        <f t="shared" si="3"/>
        <v>0</v>
      </c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</row>
    <row r="70" spans="2:37" s="2" customFormat="1" ht="14.95" customHeight="1" x14ac:dyDescent="0.25">
      <c r="B70" s="18"/>
      <c r="C70" s="24">
        <v>40912</v>
      </c>
      <c r="D70" s="33"/>
      <c r="E70" s="18" t="s">
        <v>21</v>
      </c>
      <c r="F70" s="18" t="str">
        <f t="shared" si="4"/>
        <v>02</v>
      </c>
      <c r="G70" s="18" t="s">
        <v>40</v>
      </c>
      <c r="H70" s="18" t="s">
        <v>41</v>
      </c>
      <c r="I70" s="18" t="s">
        <v>12</v>
      </c>
      <c r="J70" s="18" t="s">
        <v>12</v>
      </c>
      <c r="K70" s="18" t="str">
        <f>"00909"</f>
        <v>00909</v>
      </c>
      <c r="L70" s="18"/>
      <c r="M70" s="17"/>
      <c r="N70" s="16" t="s">
        <v>271</v>
      </c>
      <c r="O70" s="35"/>
      <c r="P70" s="16" t="s">
        <v>465</v>
      </c>
      <c r="Q70" s="16" t="s">
        <v>38</v>
      </c>
      <c r="R70" s="16" t="s">
        <v>299</v>
      </c>
      <c r="S70" s="16" t="s">
        <v>304</v>
      </c>
      <c r="T70" s="16" t="s">
        <v>40</v>
      </c>
      <c r="U70" s="16" t="s">
        <v>41</v>
      </c>
      <c r="V70" s="16" t="s">
        <v>12</v>
      </c>
      <c r="W70" s="16" t="s">
        <v>12</v>
      </c>
      <c r="X70" s="17">
        <f t="shared" si="3"/>
        <v>0</v>
      </c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</row>
    <row r="71" spans="2:37" s="2" customFormat="1" ht="14.95" customHeight="1" x14ac:dyDescent="0.25">
      <c r="B71" s="18" t="s">
        <v>260</v>
      </c>
      <c r="C71" s="24">
        <v>40944</v>
      </c>
      <c r="D71" s="33"/>
      <c r="E71" s="18" t="s">
        <v>34</v>
      </c>
      <c r="F71" s="18" t="str">
        <f t="shared" si="4"/>
        <v>02</v>
      </c>
      <c r="G71" s="18" t="s">
        <v>35</v>
      </c>
      <c r="H71" s="18" t="s">
        <v>68</v>
      </c>
      <c r="I71" s="18" t="s">
        <v>94</v>
      </c>
      <c r="J71" s="18" t="s">
        <v>248</v>
      </c>
      <c r="K71" s="18" t="str">
        <f>"01295"</f>
        <v>01295</v>
      </c>
      <c r="L71" s="18"/>
      <c r="M71" s="17"/>
      <c r="N71" s="16"/>
      <c r="O71" s="35"/>
      <c r="P71" s="16" t="s">
        <v>433</v>
      </c>
      <c r="Q71" s="16" t="s">
        <v>34</v>
      </c>
      <c r="R71" s="16" t="s">
        <v>299</v>
      </c>
      <c r="S71" s="16" t="s">
        <v>386</v>
      </c>
      <c r="T71" s="16" t="s">
        <v>35</v>
      </c>
      <c r="U71" s="16" t="s">
        <v>68</v>
      </c>
      <c r="V71" s="16" t="s">
        <v>94</v>
      </c>
      <c r="W71" s="16" t="s">
        <v>248</v>
      </c>
      <c r="X71" s="17">
        <f t="shared" si="3"/>
        <v>0</v>
      </c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</row>
    <row r="72" spans="2:37" s="2" customFormat="1" ht="14.95" customHeight="1" x14ac:dyDescent="0.25">
      <c r="B72" s="18" t="s">
        <v>261</v>
      </c>
      <c r="C72" s="19">
        <v>40972</v>
      </c>
      <c r="D72" s="33"/>
      <c r="E72" s="18" t="s">
        <v>206</v>
      </c>
      <c r="F72" s="18" t="str">
        <f t="shared" si="4"/>
        <v>02</v>
      </c>
      <c r="G72" s="18" t="s">
        <v>47</v>
      </c>
      <c r="H72" s="18" t="s">
        <v>118</v>
      </c>
      <c r="I72" s="18" t="s">
        <v>124</v>
      </c>
      <c r="J72" s="18" t="s">
        <v>241</v>
      </c>
      <c r="K72" s="18" t="str">
        <f>"01287"</f>
        <v>01287</v>
      </c>
      <c r="L72" s="18"/>
      <c r="M72" s="17"/>
      <c r="N72" s="16" t="s">
        <v>271</v>
      </c>
      <c r="O72" s="35"/>
      <c r="P72" s="16" t="s">
        <v>514</v>
      </c>
      <c r="Q72" s="16" t="s">
        <v>206</v>
      </c>
      <c r="R72" s="16" t="s">
        <v>299</v>
      </c>
      <c r="S72" s="16" t="s">
        <v>322</v>
      </c>
      <c r="T72" s="16" t="s">
        <v>47</v>
      </c>
      <c r="U72" s="16" t="s">
        <v>118</v>
      </c>
      <c r="V72" s="16" t="s">
        <v>124</v>
      </c>
      <c r="W72" s="16" t="s">
        <v>241</v>
      </c>
      <c r="X72" s="17">
        <f t="shared" si="3"/>
        <v>0</v>
      </c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</row>
    <row r="73" spans="2:37" s="2" customFormat="1" ht="14.95" customHeight="1" x14ac:dyDescent="0.25">
      <c r="B73" s="18" t="s">
        <v>265</v>
      </c>
      <c r="C73" s="19">
        <v>40975</v>
      </c>
      <c r="D73" s="33"/>
      <c r="E73" s="18" t="s">
        <v>101</v>
      </c>
      <c r="F73" s="18" t="str">
        <f t="shared" si="4"/>
        <v>02</v>
      </c>
      <c r="G73" s="18" t="s">
        <v>35</v>
      </c>
      <c r="H73" s="18" t="s">
        <v>68</v>
      </c>
      <c r="I73" s="18" t="s">
        <v>69</v>
      </c>
      <c r="J73" s="18" t="s">
        <v>99</v>
      </c>
      <c r="K73" s="18" t="str">
        <f>"00987"</f>
        <v>00987</v>
      </c>
      <c r="L73" s="18"/>
      <c r="M73" s="17"/>
      <c r="N73" s="16"/>
      <c r="O73" s="35"/>
      <c r="P73" s="16" t="s">
        <v>443</v>
      </c>
      <c r="Q73" s="16" t="s">
        <v>101</v>
      </c>
      <c r="R73" s="16" t="s">
        <v>299</v>
      </c>
      <c r="S73" s="16" t="s">
        <v>444</v>
      </c>
      <c r="T73" s="16" t="s">
        <v>35</v>
      </c>
      <c r="U73" s="16" t="s">
        <v>68</v>
      </c>
      <c r="V73" s="16" t="s">
        <v>69</v>
      </c>
      <c r="W73" s="16" t="s">
        <v>99</v>
      </c>
      <c r="X73" s="17">
        <f t="shared" si="3"/>
        <v>0</v>
      </c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</row>
    <row r="74" spans="2:37" s="2" customFormat="1" ht="14.95" customHeight="1" x14ac:dyDescent="0.25">
      <c r="B74" s="18" t="s">
        <v>262</v>
      </c>
      <c r="C74" s="19">
        <v>41030</v>
      </c>
      <c r="D74" s="33"/>
      <c r="E74" s="18" t="s">
        <v>193</v>
      </c>
      <c r="F74" s="18" t="str">
        <f t="shared" si="4"/>
        <v>02</v>
      </c>
      <c r="G74" s="18" t="s">
        <v>47</v>
      </c>
      <c r="H74" s="18" t="s">
        <v>63</v>
      </c>
      <c r="I74" s="18" t="s">
        <v>108</v>
      </c>
      <c r="J74" s="18" t="s">
        <v>192</v>
      </c>
      <c r="K74" s="18" t="str">
        <f>"01180"</f>
        <v>01180</v>
      </c>
      <c r="L74" s="18"/>
      <c r="M74" s="17"/>
      <c r="N74" s="16" t="s">
        <v>271</v>
      </c>
      <c r="O74" s="35"/>
      <c r="P74" s="16" t="s">
        <v>342</v>
      </c>
      <c r="Q74" s="16" t="s">
        <v>193</v>
      </c>
      <c r="R74" s="16" t="s">
        <v>299</v>
      </c>
      <c r="S74" s="16" t="s">
        <v>344</v>
      </c>
      <c r="T74" s="16" t="s">
        <v>47</v>
      </c>
      <c r="U74" s="16" t="s">
        <v>63</v>
      </c>
      <c r="V74" s="16" t="s">
        <v>108</v>
      </c>
      <c r="W74" s="16" t="s">
        <v>192</v>
      </c>
      <c r="X74" s="17">
        <f t="shared" si="3"/>
        <v>0</v>
      </c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</row>
    <row r="75" spans="2:37" s="2" customFormat="1" ht="14.95" customHeight="1" x14ac:dyDescent="0.25">
      <c r="B75" s="18"/>
      <c r="C75" s="24">
        <v>41030</v>
      </c>
      <c r="D75" s="33"/>
      <c r="E75" s="18" t="s">
        <v>121</v>
      </c>
      <c r="F75" s="18" t="str">
        <f t="shared" si="4"/>
        <v>02</v>
      </c>
      <c r="G75" s="18" t="s">
        <v>47</v>
      </c>
      <c r="H75" s="18" t="s">
        <v>122</v>
      </c>
      <c r="I75" s="18" t="s">
        <v>123</v>
      </c>
      <c r="J75" s="18" t="s">
        <v>12</v>
      </c>
      <c r="K75" s="18" t="str">
        <f>"01012"</f>
        <v>01012</v>
      </c>
      <c r="L75" s="18"/>
      <c r="M75" s="17"/>
      <c r="N75" s="16"/>
      <c r="O75" s="35"/>
      <c r="P75" s="16" t="s">
        <v>390</v>
      </c>
      <c r="Q75" s="16" t="s">
        <v>121</v>
      </c>
      <c r="R75" s="16" t="s">
        <v>299</v>
      </c>
      <c r="S75" s="16" t="s">
        <v>394</v>
      </c>
      <c r="T75" s="16" t="s">
        <v>47</v>
      </c>
      <c r="U75" s="16" t="s">
        <v>122</v>
      </c>
      <c r="V75" s="16" t="s">
        <v>123</v>
      </c>
      <c r="W75" s="16" t="s">
        <v>12</v>
      </c>
      <c r="X75" s="17">
        <f t="shared" si="3"/>
        <v>0</v>
      </c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</row>
    <row r="76" spans="2:37" s="2" customFormat="1" ht="14.95" customHeight="1" x14ac:dyDescent="0.25">
      <c r="B76" s="18"/>
      <c r="C76" s="24">
        <v>41041</v>
      </c>
      <c r="D76" s="33"/>
      <c r="E76" s="18" t="s">
        <v>51</v>
      </c>
      <c r="F76" s="18" t="str">
        <f>"04"</f>
        <v>04</v>
      </c>
      <c r="G76" s="18" t="s">
        <v>10</v>
      </c>
      <c r="H76" s="18" t="s">
        <v>74</v>
      </c>
      <c r="I76" s="18" t="s">
        <v>83</v>
      </c>
      <c r="J76" s="18" t="s">
        <v>12</v>
      </c>
      <c r="K76" s="18" t="str">
        <f>"00963"</f>
        <v>00963</v>
      </c>
      <c r="L76" s="18"/>
      <c r="M76" s="17"/>
      <c r="N76" s="16"/>
      <c r="O76" s="35"/>
      <c r="P76" s="16" t="s">
        <v>293</v>
      </c>
      <c r="Q76" s="16" t="s">
        <v>51</v>
      </c>
      <c r="R76" s="16" t="s">
        <v>273</v>
      </c>
      <c r="S76" s="16" t="s">
        <v>296</v>
      </c>
      <c r="T76" s="16" t="s">
        <v>10</v>
      </c>
      <c r="U76" s="16" t="s">
        <v>74</v>
      </c>
      <c r="V76" s="16" t="s">
        <v>83</v>
      </c>
      <c r="W76" s="16" t="s">
        <v>12</v>
      </c>
      <c r="X76" s="17">
        <f t="shared" si="3"/>
        <v>0</v>
      </c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</row>
    <row r="77" spans="2:37" s="2" customFormat="1" ht="14.95" customHeight="1" x14ac:dyDescent="0.25">
      <c r="B77" s="18" t="s">
        <v>265</v>
      </c>
      <c r="C77" s="24">
        <v>41060</v>
      </c>
      <c r="D77" s="33"/>
      <c r="E77" s="18" t="s">
        <v>139</v>
      </c>
      <c r="F77" s="18" t="str">
        <f>"02"</f>
        <v>02</v>
      </c>
      <c r="G77" s="18" t="s">
        <v>47</v>
      </c>
      <c r="H77" s="18" t="s">
        <v>63</v>
      </c>
      <c r="I77" s="18" t="s">
        <v>104</v>
      </c>
      <c r="J77" s="18" t="s">
        <v>243</v>
      </c>
      <c r="K77" s="18" t="str">
        <f>"01290"</f>
        <v>01290</v>
      </c>
      <c r="L77" s="18"/>
      <c r="M77" s="17"/>
      <c r="N77" s="16"/>
      <c r="O77" s="35"/>
      <c r="P77" s="16" t="s">
        <v>328</v>
      </c>
      <c r="Q77" s="16" t="s">
        <v>339</v>
      </c>
      <c r="R77" s="16" t="s">
        <v>299</v>
      </c>
      <c r="S77" s="16" t="s">
        <v>340</v>
      </c>
      <c r="T77" s="16" t="s">
        <v>47</v>
      </c>
      <c r="U77" s="16" t="s">
        <v>63</v>
      </c>
      <c r="V77" s="16" t="s">
        <v>104</v>
      </c>
      <c r="W77" s="16" t="s">
        <v>243</v>
      </c>
      <c r="X77" s="17">
        <f t="shared" si="3"/>
        <v>0</v>
      </c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</row>
    <row r="78" spans="2:37" s="2" customFormat="1" ht="14.95" customHeight="1" x14ac:dyDescent="0.25">
      <c r="B78" s="18"/>
      <c r="C78" s="19">
        <v>41073</v>
      </c>
      <c r="D78" s="33"/>
      <c r="E78" s="18" t="s">
        <v>46</v>
      </c>
      <c r="F78" s="18" t="str">
        <f>"02"</f>
        <v>02</v>
      </c>
      <c r="G78" s="18" t="s">
        <v>39</v>
      </c>
      <c r="H78" s="18" t="s">
        <v>49</v>
      </c>
      <c r="I78" s="18" t="s">
        <v>12</v>
      </c>
      <c r="J78" s="18" t="s">
        <v>12</v>
      </c>
      <c r="K78" s="18" t="str">
        <f>"00924"</f>
        <v>00924</v>
      </c>
      <c r="L78" s="18"/>
      <c r="M78" s="17"/>
      <c r="N78" s="16"/>
      <c r="O78" s="35"/>
      <c r="P78" s="16" t="s">
        <v>470</v>
      </c>
      <c r="Q78" s="16" t="s">
        <v>46</v>
      </c>
      <c r="R78" s="16" t="s">
        <v>299</v>
      </c>
      <c r="S78" s="16" t="s">
        <v>471</v>
      </c>
      <c r="T78" s="16" t="s">
        <v>39</v>
      </c>
      <c r="U78" s="16" t="s">
        <v>49</v>
      </c>
      <c r="V78" s="16" t="s">
        <v>12</v>
      </c>
      <c r="W78" s="16" t="s">
        <v>12</v>
      </c>
      <c r="X78" s="17">
        <f t="shared" si="3"/>
        <v>0</v>
      </c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</row>
    <row r="79" spans="2:37" s="2" customFormat="1" ht="14.95" customHeight="1" x14ac:dyDescent="0.25">
      <c r="B79" s="18" t="s">
        <v>260</v>
      </c>
      <c r="C79" s="19">
        <v>41084</v>
      </c>
      <c r="D79" s="33"/>
      <c r="E79" s="18" t="s">
        <v>139</v>
      </c>
      <c r="F79" s="18" t="str">
        <f>"02"</f>
        <v>02</v>
      </c>
      <c r="G79" s="18" t="s">
        <v>47</v>
      </c>
      <c r="H79" s="18" t="s">
        <v>118</v>
      </c>
      <c r="I79" s="18" t="s">
        <v>119</v>
      </c>
      <c r="J79" s="18" t="s">
        <v>205</v>
      </c>
      <c r="K79" s="18" t="str">
        <f>"01212"</f>
        <v>01212</v>
      </c>
      <c r="L79" s="18"/>
      <c r="M79" s="13"/>
      <c r="N79" s="13"/>
      <c r="O79" s="35"/>
      <c r="P79" s="16" t="s">
        <v>310</v>
      </c>
      <c r="Q79" s="16" t="s">
        <v>311</v>
      </c>
      <c r="R79" s="16" t="s">
        <v>299</v>
      </c>
      <c r="S79" s="16" t="s">
        <v>327</v>
      </c>
      <c r="T79" s="16" t="s">
        <v>47</v>
      </c>
      <c r="U79" s="16" t="s">
        <v>118</v>
      </c>
      <c r="V79" s="16" t="s">
        <v>119</v>
      </c>
      <c r="W79" s="16" t="s">
        <v>205</v>
      </c>
      <c r="X79" s="17">
        <f t="shared" si="3"/>
        <v>0</v>
      </c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</row>
    <row r="80" spans="2:37" s="2" customFormat="1" ht="14.95" customHeight="1" x14ac:dyDescent="0.25">
      <c r="B80" s="18" t="s">
        <v>260</v>
      </c>
      <c r="C80" s="24">
        <v>41090</v>
      </c>
      <c r="D80" s="33"/>
      <c r="E80" s="18" t="s">
        <v>253</v>
      </c>
      <c r="F80" s="18" t="str">
        <f>"05"</f>
        <v>05</v>
      </c>
      <c r="G80" s="18" t="s">
        <v>15</v>
      </c>
      <c r="H80" s="18" t="s">
        <v>132</v>
      </c>
      <c r="I80" s="18" t="s">
        <v>133</v>
      </c>
      <c r="J80" s="18" t="s">
        <v>252</v>
      </c>
      <c r="K80" s="18" t="str">
        <f>"01299"</f>
        <v>01299</v>
      </c>
      <c r="L80" s="18"/>
      <c r="M80" s="17"/>
      <c r="N80" s="16" t="s">
        <v>271</v>
      </c>
      <c r="O80" s="35"/>
      <c r="P80" s="16" t="s">
        <v>484</v>
      </c>
      <c r="Q80" s="16" t="s">
        <v>253</v>
      </c>
      <c r="R80" s="16" t="s">
        <v>372</v>
      </c>
      <c r="S80" s="16" t="s">
        <v>485</v>
      </c>
      <c r="T80" s="16" t="s">
        <v>15</v>
      </c>
      <c r="U80" s="16" t="s">
        <v>132</v>
      </c>
      <c r="V80" s="16" t="s">
        <v>133</v>
      </c>
      <c r="W80" s="16" t="s">
        <v>252</v>
      </c>
      <c r="X80" s="17">
        <f t="shared" si="3"/>
        <v>0</v>
      </c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</row>
    <row r="81" spans="2:37" s="2" customFormat="1" ht="14.95" customHeight="1" x14ac:dyDescent="0.25">
      <c r="B81" s="18"/>
      <c r="C81" s="24">
        <v>41090</v>
      </c>
      <c r="D81" s="33"/>
      <c r="E81" s="18" t="s">
        <v>51</v>
      </c>
      <c r="F81" s="18" t="str">
        <f>"04"</f>
        <v>04</v>
      </c>
      <c r="G81" s="18" t="s">
        <v>10</v>
      </c>
      <c r="H81" s="18" t="s">
        <v>74</v>
      </c>
      <c r="I81" s="18" t="s">
        <v>87</v>
      </c>
      <c r="J81" s="18" t="s">
        <v>12</v>
      </c>
      <c r="K81" s="18" t="str">
        <f>"00972"</f>
        <v>00972</v>
      </c>
      <c r="L81" s="18"/>
      <c r="M81" s="17"/>
      <c r="N81" s="16" t="s">
        <v>271</v>
      </c>
      <c r="O81" s="35"/>
      <c r="P81" s="16" t="s">
        <v>293</v>
      </c>
      <c r="Q81" s="16" t="s">
        <v>51</v>
      </c>
      <c r="R81" s="16" t="s">
        <v>273</v>
      </c>
      <c r="S81" s="16" t="s">
        <v>295</v>
      </c>
      <c r="T81" s="16" t="s">
        <v>10</v>
      </c>
      <c r="U81" s="16" t="s">
        <v>74</v>
      </c>
      <c r="V81" s="16" t="s">
        <v>87</v>
      </c>
      <c r="W81" s="16" t="s">
        <v>12</v>
      </c>
      <c r="X81" s="17">
        <f t="shared" si="3"/>
        <v>0</v>
      </c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</row>
    <row r="82" spans="2:37" s="2" customFormat="1" ht="14.95" customHeight="1" x14ac:dyDescent="0.25">
      <c r="B82" s="18" t="s">
        <v>263</v>
      </c>
      <c r="C82" s="24">
        <v>41093</v>
      </c>
      <c r="D82" s="33"/>
      <c r="E82" s="18" t="s">
        <v>71</v>
      </c>
      <c r="F82" s="18" t="str">
        <f>"02"</f>
        <v>02</v>
      </c>
      <c r="G82" s="18" t="s">
        <v>35</v>
      </c>
      <c r="H82" s="18" t="s">
        <v>58</v>
      </c>
      <c r="I82" s="18" t="s">
        <v>95</v>
      </c>
      <c r="J82" s="18" t="s">
        <v>172</v>
      </c>
      <c r="K82" s="18" t="str">
        <f>"01130"</f>
        <v>01130</v>
      </c>
      <c r="L82" s="18"/>
      <c r="M82" s="17"/>
      <c r="N82" s="16"/>
      <c r="O82" s="35"/>
      <c r="P82" s="16" t="s">
        <v>437</v>
      </c>
      <c r="Q82" s="16" t="s">
        <v>71</v>
      </c>
      <c r="R82" s="16" t="s">
        <v>299</v>
      </c>
      <c r="S82" s="16" t="s">
        <v>440</v>
      </c>
      <c r="T82" s="16" t="s">
        <v>35</v>
      </c>
      <c r="U82" s="16" t="s">
        <v>58</v>
      </c>
      <c r="V82" s="16" t="s">
        <v>95</v>
      </c>
      <c r="W82" s="16" t="s">
        <v>172</v>
      </c>
      <c r="X82" s="17">
        <f t="shared" si="3"/>
        <v>0</v>
      </c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</row>
    <row r="83" spans="2:37" s="2" customFormat="1" ht="14.95" customHeight="1" x14ac:dyDescent="0.25">
      <c r="B83" s="18" t="s">
        <v>260</v>
      </c>
      <c r="C83" s="24">
        <v>41112</v>
      </c>
      <c r="D83" s="33"/>
      <c r="E83" s="18" t="s">
        <v>193</v>
      </c>
      <c r="F83" s="18" t="str">
        <f>"02"</f>
        <v>02</v>
      </c>
      <c r="G83" s="18" t="s">
        <v>47</v>
      </c>
      <c r="H83" s="18" t="s">
        <v>118</v>
      </c>
      <c r="I83" s="18" t="s">
        <v>124</v>
      </c>
      <c r="J83" s="18" t="s">
        <v>212</v>
      </c>
      <c r="K83" s="18" t="str">
        <f>"01227"</f>
        <v>01227</v>
      </c>
      <c r="L83" s="18"/>
      <c r="M83" s="17"/>
      <c r="N83" s="16" t="s">
        <v>271</v>
      </c>
      <c r="O83" s="35"/>
      <c r="P83" s="16" t="s">
        <v>342</v>
      </c>
      <c r="Q83" s="16" t="s">
        <v>193</v>
      </c>
      <c r="R83" s="16" t="s">
        <v>299</v>
      </c>
      <c r="S83" s="16" t="s">
        <v>343</v>
      </c>
      <c r="T83" s="16" t="s">
        <v>47</v>
      </c>
      <c r="U83" s="16" t="s">
        <v>118</v>
      </c>
      <c r="V83" s="16" t="s">
        <v>124</v>
      </c>
      <c r="W83" s="16" t="s">
        <v>212</v>
      </c>
      <c r="X83" s="17">
        <f t="shared" si="3"/>
        <v>0</v>
      </c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</row>
    <row r="84" spans="2:37" s="2" customFormat="1" ht="14.95" customHeight="1" x14ac:dyDescent="0.25">
      <c r="B84" s="18" t="s">
        <v>264</v>
      </c>
      <c r="C84" s="24">
        <v>41117</v>
      </c>
      <c r="D84" s="33"/>
      <c r="E84" s="18" t="s">
        <v>198</v>
      </c>
      <c r="F84" s="18" t="str">
        <f>"02"</f>
        <v>02</v>
      </c>
      <c r="G84" s="18" t="s">
        <v>47</v>
      </c>
      <c r="H84" s="18" t="s">
        <v>112</v>
      </c>
      <c r="I84" s="18" t="s">
        <v>113</v>
      </c>
      <c r="J84" s="18" t="s">
        <v>197</v>
      </c>
      <c r="K84" s="18" t="str">
        <f>"01191"</f>
        <v>01191</v>
      </c>
      <c r="L84" s="18"/>
      <c r="M84" s="17"/>
      <c r="N84" s="16" t="s">
        <v>271</v>
      </c>
      <c r="O84" s="35"/>
      <c r="P84" s="16" t="s">
        <v>377</v>
      </c>
      <c r="Q84" s="16" t="s">
        <v>378</v>
      </c>
      <c r="R84" s="16" t="s">
        <v>299</v>
      </c>
      <c r="S84" s="16" t="s">
        <v>379</v>
      </c>
      <c r="T84" s="16" t="s">
        <v>47</v>
      </c>
      <c r="U84" s="16" t="s">
        <v>112</v>
      </c>
      <c r="V84" s="16" t="s">
        <v>113</v>
      </c>
      <c r="W84" s="16" t="s">
        <v>197</v>
      </c>
      <c r="X84" s="17">
        <f t="shared" si="3"/>
        <v>0</v>
      </c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</row>
    <row r="85" spans="2:37" s="2" customFormat="1" ht="14.95" customHeight="1" x14ac:dyDescent="0.25">
      <c r="B85" s="18"/>
      <c r="C85" s="24">
        <v>41140</v>
      </c>
      <c r="D85" s="33"/>
      <c r="E85" s="18" t="s">
        <v>128</v>
      </c>
      <c r="F85" s="18" t="str">
        <f>"02"</f>
        <v>02</v>
      </c>
      <c r="G85" s="18" t="s">
        <v>39</v>
      </c>
      <c r="H85" s="18" t="s">
        <v>66</v>
      </c>
      <c r="I85" s="18" t="s">
        <v>127</v>
      </c>
      <c r="J85" s="18" t="s">
        <v>12</v>
      </c>
      <c r="K85" s="18" t="str">
        <f>"01018"</f>
        <v>01018</v>
      </c>
      <c r="L85" s="18"/>
      <c r="M85" s="17"/>
      <c r="N85" s="16"/>
      <c r="O85" s="35"/>
      <c r="P85" s="16" t="s">
        <v>467</v>
      </c>
      <c r="Q85" s="16" t="s">
        <v>128</v>
      </c>
      <c r="R85" s="16" t="s">
        <v>299</v>
      </c>
      <c r="S85" s="16" t="s">
        <v>468</v>
      </c>
      <c r="T85" s="16" t="s">
        <v>39</v>
      </c>
      <c r="U85" s="16" t="s">
        <v>66</v>
      </c>
      <c r="V85" s="16" t="s">
        <v>127</v>
      </c>
      <c r="W85" s="16" t="s">
        <v>12</v>
      </c>
      <c r="X85" s="17">
        <f t="shared" si="3"/>
        <v>0</v>
      </c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</row>
    <row r="86" spans="2:37" s="2" customFormat="1" ht="14.95" customHeight="1" x14ac:dyDescent="0.25">
      <c r="B86" s="18"/>
      <c r="C86" s="24">
        <v>41152</v>
      </c>
      <c r="D86" s="33"/>
      <c r="E86" s="18" t="s">
        <v>31</v>
      </c>
      <c r="F86" s="18" t="str">
        <f>"02"</f>
        <v>02</v>
      </c>
      <c r="G86" s="18" t="s">
        <v>47</v>
      </c>
      <c r="H86" s="18" t="s">
        <v>63</v>
      </c>
      <c r="I86" s="18" t="s">
        <v>64</v>
      </c>
      <c r="J86" s="18" t="s">
        <v>142</v>
      </c>
      <c r="K86" s="18" t="str">
        <f>"01035"</f>
        <v>01035</v>
      </c>
      <c r="L86" s="18"/>
      <c r="M86" s="17"/>
      <c r="N86" s="16" t="s">
        <v>271</v>
      </c>
      <c r="O86" s="35"/>
      <c r="P86" s="16" t="s">
        <v>367</v>
      </c>
      <c r="Q86" s="16" t="s">
        <v>31</v>
      </c>
      <c r="R86" s="16" t="s">
        <v>299</v>
      </c>
      <c r="S86" s="16" t="s">
        <v>369</v>
      </c>
      <c r="T86" s="16" t="s">
        <v>47</v>
      </c>
      <c r="U86" s="16" t="s">
        <v>63</v>
      </c>
      <c r="V86" s="16" t="s">
        <v>64</v>
      </c>
      <c r="W86" s="16" t="s">
        <v>142</v>
      </c>
      <c r="X86" s="17">
        <f t="shared" si="3"/>
        <v>0</v>
      </c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</row>
    <row r="87" spans="2:37" s="2" customFormat="1" ht="14.95" customHeight="1" x14ac:dyDescent="0.25">
      <c r="B87" s="18"/>
      <c r="C87" s="19">
        <v>41203</v>
      </c>
      <c r="D87" s="33"/>
      <c r="E87" s="18" t="s">
        <v>143</v>
      </c>
      <c r="F87" s="18" t="str">
        <f>"03"</f>
        <v>03</v>
      </c>
      <c r="G87" s="18" t="s">
        <v>47</v>
      </c>
      <c r="H87" s="18" t="s">
        <v>118</v>
      </c>
      <c r="I87" s="18" t="s">
        <v>120</v>
      </c>
      <c r="J87" s="18" t="s">
        <v>207</v>
      </c>
      <c r="K87" s="18" t="str">
        <f>"01215"</f>
        <v>01215</v>
      </c>
      <c r="L87" s="18"/>
      <c r="M87" s="13"/>
      <c r="N87" s="13"/>
      <c r="O87" s="35"/>
      <c r="P87" s="16" t="s">
        <v>494</v>
      </c>
      <c r="Q87" s="16" t="s">
        <v>143</v>
      </c>
      <c r="R87" s="16" t="s">
        <v>303</v>
      </c>
      <c r="S87" s="16" t="s">
        <v>497</v>
      </c>
      <c r="T87" s="16" t="s">
        <v>47</v>
      </c>
      <c r="U87" s="16" t="s">
        <v>118</v>
      </c>
      <c r="V87" s="16" t="s">
        <v>120</v>
      </c>
      <c r="W87" s="16" t="s">
        <v>207</v>
      </c>
      <c r="X87" s="17">
        <f t="shared" si="3"/>
        <v>0</v>
      </c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</row>
    <row r="88" spans="2:37" s="2" customFormat="1" ht="14.95" customHeight="1" x14ac:dyDescent="0.25">
      <c r="B88" s="18"/>
      <c r="C88" s="24">
        <v>41224</v>
      </c>
      <c r="D88" s="33"/>
      <c r="E88" s="18" t="s">
        <v>139</v>
      </c>
      <c r="F88" s="18" t="str">
        <f>"02"</f>
        <v>02</v>
      </c>
      <c r="G88" s="18" t="s">
        <v>47</v>
      </c>
      <c r="H88" s="18" t="s">
        <v>112</v>
      </c>
      <c r="I88" s="18" t="s">
        <v>113</v>
      </c>
      <c r="J88" s="18" t="s">
        <v>232</v>
      </c>
      <c r="K88" s="18" t="str">
        <f>"01272"</f>
        <v>01272</v>
      </c>
      <c r="L88" s="18"/>
      <c r="M88" s="17"/>
      <c r="N88" s="16" t="s">
        <v>271</v>
      </c>
      <c r="O88" s="35"/>
      <c r="P88" s="16" t="s">
        <v>310</v>
      </c>
      <c r="Q88" s="16" t="s">
        <v>311</v>
      </c>
      <c r="R88" s="16" t="s">
        <v>299</v>
      </c>
      <c r="S88" s="16" t="s">
        <v>317</v>
      </c>
      <c r="T88" s="16" t="s">
        <v>47</v>
      </c>
      <c r="U88" s="16" t="s">
        <v>112</v>
      </c>
      <c r="V88" s="16" t="s">
        <v>113</v>
      </c>
      <c r="W88" s="16" t="s">
        <v>232</v>
      </c>
      <c r="X88" s="17">
        <f t="shared" si="3"/>
        <v>0</v>
      </c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</row>
    <row r="89" spans="2:37" s="2" customFormat="1" ht="14.95" customHeight="1" x14ac:dyDescent="0.25">
      <c r="B89" s="18" t="s">
        <v>261</v>
      </c>
      <c r="C89" s="24">
        <v>41224</v>
      </c>
      <c r="D89" s="33"/>
      <c r="E89" s="18" t="s">
        <v>168</v>
      </c>
      <c r="F89" s="18" t="str">
        <f>"02"</f>
        <v>02</v>
      </c>
      <c r="G89" s="18" t="s">
        <v>35</v>
      </c>
      <c r="H89" s="18" t="s">
        <v>96</v>
      </c>
      <c r="I89" s="18" t="s">
        <v>97</v>
      </c>
      <c r="J89" s="18" t="s">
        <v>242</v>
      </c>
      <c r="K89" s="18" t="str">
        <f>"01288"</f>
        <v>01288</v>
      </c>
      <c r="L89" s="18"/>
      <c r="M89" s="17"/>
      <c r="N89" s="16" t="s">
        <v>271</v>
      </c>
      <c r="O89" s="35"/>
      <c r="P89" s="16" t="s">
        <v>430</v>
      </c>
      <c r="Q89" s="16" t="s">
        <v>168</v>
      </c>
      <c r="R89" s="16" t="s">
        <v>299</v>
      </c>
      <c r="S89" s="16" t="s">
        <v>431</v>
      </c>
      <c r="T89" s="16" t="s">
        <v>35</v>
      </c>
      <c r="U89" s="16" t="s">
        <v>96</v>
      </c>
      <c r="V89" s="16" t="s">
        <v>97</v>
      </c>
      <c r="W89" s="16" t="s">
        <v>242</v>
      </c>
      <c r="X89" s="17">
        <f t="shared" si="3"/>
        <v>0</v>
      </c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</row>
    <row r="90" spans="2:37" s="2" customFormat="1" ht="14.95" customHeight="1" x14ac:dyDescent="0.25">
      <c r="B90" s="18" t="s">
        <v>263</v>
      </c>
      <c r="C90" s="19">
        <v>41233</v>
      </c>
      <c r="D90" s="33"/>
      <c r="E90" s="18" t="s">
        <v>30</v>
      </c>
      <c r="F90" s="18" t="str">
        <f>"02"</f>
        <v>02</v>
      </c>
      <c r="G90" s="18" t="s">
        <v>36</v>
      </c>
      <c r="H90" s="18" t="s">
        <v>45</v>
      </c>
      <c r="I90" s="18" t="s">
        <v>12</v>
      </c>
      <c r="J90" s="18" t="s">
        <v>12</v>
      </c>
      <c r="K90" s="18" t="str">
        <f>"00910"</f>
        <v>00910</v>
      </c>
      <c r="L90" s="18"/>
      <c r="M90" s="17"/>
      <c r="N90" s="16" t="s">
        <v>271</v>
      </c>
      <c r="O90" s="35"/>
      <c r="P90" s="16" t="s">
        <v>284</v>
      </c>
      <c r="Q90" s="16" t="s">
        <v>285</v>
      </c>
      <c r="R90" s="16" t="s">
        <v>273</v>
      </c>
      <c r="S90" s="16" t="s">
        <v>286</v>
      </c>
      <c r="T90" s="16" t="s">
        <v>36</v>
      </c>
      <c r="U90" s="16" t="s">
        <v>45</v>
      </c>
      <c r="V90" s="16" t="s">
        <v>57</v>
      </c>
      <c r="W90" s="16" t="s">
        <v>12</v>
      </c>
      <c r="X90" s="17">
        <f t="shared" si="3"/>
        <v>0</v>
      </c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</row>
    <row r="91" spans="2:37" s="2" customFormat="1" ht="14.95" customHeight="1" x14ac:dyDescent="0.25">
      <c r="B91" s="18"/>
      <c r="C91" s="24">
        <v>41245</v>
      </c>
      <c r="D91" s="33"/>
      <c r="E91" s="18" t="s">
        <v>33</v>
      </c>
      <c r="F91" s="18" t="str">
        <f>"04"</f>
        <v>04</v>
      </c>
      <c r="G91" s="18" t="s">
        <v>16</v>
      </c>
      <c r="H91" s="18" t="s">
        <v>86</v>
      </c>
      <c r="I91" s="18" t="s">
        <v>12</v>
      </c>
      <c r="J91" s="18" t="s">
        <v>12</v>
      </c>
      <c r="K91" s="18" t="str">
        <f>"00967"</f>
        <v>00967</v>
      </c>
      <c r="L91" s="18"/>
      <c r="M91" s="17"/>
      <c r="N91" s="16"/>
      <c r="O91" s="35"/>
      <c r="P91" s="16" t="s">
        <v>487</v>
      </c>
      <c r="Q91" s="16" t="s">
        <v>33</v>
      </c>
      <c r="R91" s="16" t="s">
        <v>273</v>
      </c>
      <c r="S91" s="16" t="s">
        <v>466</v>
      </c>
      <c r="T91" s="16" t="s">
        <v>16</v>
      </c>
      <c r="U91" s="16" t="s">
        <v>86</v>
      </c>
      <c r="V91" s="16" t="s">
        <v>12</v>
      </c>
      <c r="W91" s="16" t="s">
        <v>12</v>
      </c>
      <c r="X91" s="17">
        <f t="shared" si="3"/>
        <v>0</v>
      </c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</row>
    <row r="92" spans="2:37" s="2" customFormat="1" ht="14.95" customHeight="1" x14ac:dyDescent="0.25">
      <c r="B92" s="18"/>
      <c r="C92" s="24">
        <v>41251</v>
      </c>
      <c r="D92" s="33"/>
      <c r="E92" s="18" t="s">
        <v>231</v>
      </c>
      <c r="F92" s="18" t="str">
        <f>"03"</f>
        <v>03</v>
      </c>
      <c r="G92" s="18" t="s">
        <v>47</v>
      </c>
      <c r="H92" s="18" t="s">
        <v>135</v>
      </c>
      <c r="I92" s="18" t="s">
        <v>226</v>
      </c>
      <c r="J92" s="18" t="s">
        <v>230</v>
      </c>
      <c r="K92" s="18" t="str">
        <f>"01270"</f>
        <v>01270</v>
      </c>
      <c r="L92" s="18"/>
      <c r="M92" s="17"/>
      <c r="N92" s="16"/>
      <c r="O92" s="35"/>
      <c r="P92" s="16" t="s">
        <v>407</v>
      </c>
      <c r="Q92" s="16" t="s">
        <v>231</v>
      </c>
      <c r="R92" s="16" t="s">
        <v>303</v>
      </c>
      <c r="S92" s="16" t="s">
        <v>373</v>
      </c>
      <c r="T92" s="16" t="s">
        <v>47</v>
      </c>
      <c r="U92" s="16" t="s">
        <v>135</v>
      </c>
      <c r="V92" s="16" t="s">
        <v>226</v>
      </c>
      <c r="W92" s="16" t="s">
        <v>230</v>
      </c>
      <c r="X92" s="17">
        <f t="shared" si="3"/>
        <v>0</v>
      </c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</row>
    <row r="93" spans="2:37" s="2" customFormat="1" ht="14.95" customHeight="1" x14ac:dyDescent="0.25">
      <c r="B93" s="18" t="s">
        <v>261</v>
      </c>
      <c r="C93" s="24">
        <v>41252</v>
      </c>
      <c r="D93" s="33"/>
      <c r="E93" s="18" t="s">
        <v>111</v>
      </c>
      <c r="F93" s="18" t="str">
        <f t="shared" ref="F93:F107" si="5">"02"</f>
        <v>02</v>
      </c>
      <c r="G93" s="18" t="s">
        <v>35</v>
      </c>
      <c r="H93" s="18" t="s">
        <v>68</v>
      </c>
      <c r="I93" s="18" t="s">
        <v>94</v>
      </c>
      <c r="J93" s="18" t="s">
        <v>248</v>
      </c>
      <c r="K93" s="18" t="str">
        <f>"01295"</f>
        <v>01295</v>
      </c>
      <c r="L93" s="18"/>
      <c r="M93" s="17"/>
      <c r="N93" s="16" t="s">
        <v>271</v>
      </c>
      <c r="O93" s="35"/>
      <c r="P93" s="16" t="s">
        <v>383</v>
      </c>
      <c r="Q93" s="16" t="s">
        <v>384</v>
      </c>
      <c r="R93" s="16" t="s">
        <v>299</v>
      </c>
      <c r="S93" s="16" t="s">
        <v>386</v>
      </c>
      <c r="T93" s="16" t="s">
        <v>35</v>
      </c>
      <c r="U93" s="16" t="s">
        <v>68</v>
      </c>
      <c r="V93" s="16" t="s">
        <v>94</v>
      </c>
      <c r="W93" s="16" t="s">
        <v>248</v>
      </c>
      <c r="X93" s="17">
        <f t="shared" si="3"/>
        <v>0</v>
      </c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</row>
    <row r="94" spans="2:37" s="2" customFormat="1" ht="14.95" customHeight="1" x14ac:dyDescent="0.25">
      <c r="B94" s="18" t="s">
        <v>263</v>
      </c>
      <c r="C94" s="24">
        <v>41261</v>
      </c>
      <c r="D94" s="33"/>
      <c r="E94" s="18" t="s">
        <v>216</v>
      </c>
      <c r="F94" s="18" t="str">
        <f t="shared" si="5"/>
        <v>02</v>
      </c>
      <c r="G94" s="18" t="s">
        <v>47</v>
      </c>
      <c r="H94" s="18" t="s">
        <v>118</v>
      </c>
      <c r="I94" s="18" t="s">
        <v>124</v>
      </c>
      <c r="J94" s="18" t="s">
        <v>214</v>
      </c>
      <c r="K94" s="18" t="str">
        <f>"01231"</f>
        <v>01231</v>
      </c>
      <c r="L94" s="18"/>
      <c r="M94" s="17"/>
      <c r="N94" s="16" t="s">
        <v>271</v>
      </c>
      <c r="O94" s="35"/>
      <c r="P94" s="16" t="s">
        <v>308</v>
      </c>
      <c r="Q94" s="16" t="s">
        <v>215</v>
      </c>
      <c r="R94" s="16" t="s">
        <v>299</v>
      </c>
      <c r="S94" s="16" t="s">
        <v>309</v>
      </c>
      <c r="T94" s="16" t="s">
        <v>47</v>
      </c>
      <c r="U94" s="16" t="s">
        <v>118</v>
      </c>
      <c r="V94" s="16" t="s">
        <v>124</v>
      </c>
      <c r="W94" s="16" t="s">
        <v>214</v>
      </c>
      <c r="X94" s="17">
        <f t="shared" si="3"/>
        <v>0</v>
      </c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</row>
    <row r="95" spans="2:37" s="2" customFormat="1" ht="14.95" customHeight="1" x14ac:dyDescent="0.25">
      <c r="B95" s="18" t="s">
        <v>265</v>
      </c>
      <c r="C95" s="19">
        <v>41261</v>
      </c>
      <c r="D95" s="33"/>
      <c r="E95" s="18" t="s">
        <v>38</v>
      </c>
      <c r="F95" s="18" t="str">
        <f t="shared" si="5"/>
        <v>02</v>
      </c>
      <c r="G95" s="18" t="s">
        <v>39</v>
      </c>
      <c r="H95" s="18" t="s">
        <v>12</v>
      </c>
      <c r="I95" s="18" t="s">
        <v>12</v>
      </c>
      <c r="J95" s="18" t="s">
        <v>12</v>
      </c>
      <c r="K95" s="18" t="str">
        <f>"00908"</f>
        <v>00908</v>
      </c>
      <c r="L95" s="18"/>
      <c r="M95" s="17"/>
      <c r="N95" s="16"/>
      <c r="O95" s="35"/>
      <c r="P95" s="16" t="s">
        <v>467</v>
      </c>
      <c r="Q95" s="16" t="s">
        <v>38</v>
      </c>
      <c r="R95" s="16" t="s">
        <v>299</v>
      </c>
      <c r="S95" s="16" t="s">
        <v>469</v>
      </c>
      <c r="T95" s="16" t="s">
        <v>39</v>
      </c>
      <c r="U95" s="16" t="s">
        <v>12</v>
      </c>
      <c r="V95" s="16" t="s">
        <v>12</v>
      </c>
      <c r="W95" s="16" t="s">
        <v>12</v>
      </c>
      <c r="X95" s="17">
        <f t="shared" si="3"/>
        <v>0</v>
      </c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</row>
    <row r="96" spans="2:37" s="2" customFormat="1" ht="14.95" customHeight="1" x14ac:dyDescent="0.25">
      <c r="B96" s="18" t="s">
        <v>262</v>
      </c>
      <c r="C96" s="19">
        <v>41266</v>
      </c>
      <c r="D96" s="33"/>
      <c r="E96" s="18" t="s">
        <v>100</v>
      </c>
      <c r="F96" s="18" t="str">
        <f t="shared" si="5"/>
        <v>02</v>
      </c>
      <c r="G96" s="18" t="s">
        <v>35</v>
      </c>
      <c r="H96" s="18" t="s">
        <v>68</v>
      </c>
      <c r="I96" s="18" t="s">
        <v>69</v>
      </c>
      <c r="J96" s="18" t="s">
        <v>99</v>
      </c>
      <c r="K96" s="18" t="str">
        <f>"00987"</f>
        <v>00987</v>
      </c>
      <c r="L96" s="18"/>
      <c r="M96" s="17"/>
      <c r="N96" s="16" t="s">
        <v>271</v>
      </c>
      <c r="O96" s="35"/>
      <c r="P96" s="16" t="s">
        <v>445</v>
      </c>
      <c r="Q96" s="16" t="s">
        <v>100</v>
      </c>
      <c r="R96" s="16" t="s">
        <v>299</v>
      </c>
      <c r="S96" s="16" t="s">
        <v>444</v>
      </c>
      <c r="T96" s="16" t="s">
        <v>35</v>
      </c>
      <c r="U96" s="16" t="s">
        <v>68</v>
      </c>
      <c r="V96" s="16" t="s">
        <v>69</v>
      </c>
      <c r="W96" s="16" t="s">
        <v>99</v>
      </c>
      <c r="X96" s="17">
        <f t="shared" si="3"/>
        <v>0</v>
      </c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</row>
    <row r="97" spans="2:37" s="2" customFormat="1" ht="14.95" customHeight="1" x14ac:dyDescent="0.25">
      <c r="B97" s="18" t="s">
        <v>261</v>
      </c>
      <c r="C97" s="24">
        <v>41266</v>
      </c>
      <c r="D97" s="33"/>
      <c r="E97" s="18" t="s">
        <v>103</v>
      </c>
      <c r="F97" s="18" t="str">
        <f t="shared" si="5"/>
        <v>02</v>
      </c>
      <c r="G97" s="18" t="s">
        <v>47</v>
      </c>
      <c r="H97" s="18" t="s">
        <v>122</v>
      </c>
      <c r="I97" s="18" t="s">
        <v>123</v>
      </c>
      <c r="J97" s="18" t="s">
        <v>185</v>
      </c>
      <c r="K97" s="18" t="str">
        <f>"01155"</f>
        <v>01155</v>
      </c>
      <c r="L97" s="18"/>
      <c r="M97" s="17"/>
      <c r="N97" s="16" t="s">
        <v>271</v>
      </c>
      <c r="O97" s="35"/>
      <c r="P97" s="16" t="s">
        <v>433</v>
      </c>
      <c r="Q97" s="16" t="s">
        <v>34</v>
      </c>
      <c r="R97" s="16" t="s">
        <v>299</v>
      </c>
      <c r="S97" s="16" t="s">
        <v>434</v>
      </c>
      <c r="T97" s="16" t="s">
        <v>47</v>
      </c>
      <c r="U97" s="16" t="s">
        <v>122</v>
      </c>
      <c r="V97" s="16" t="s">
        <v>123</v>
      </c>
      <c r="W97" s="16" t="s">
        <v>185</v>
      </c>
      <c r="X97" s="17">
        <f t="shared" si="3"/>
        <v>0</v>
      </c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</row>
    <row r="98" spans="2:37" s="2" customFormat="1" ht="14.95" customHeight="1" x14ac:dyDescent="0.25">
      <c r="B98" s="18"/>
      <c r="C98" s="24">
        <v>41266</v>
      </c>
      <c r="D98" s="33"/>
      <c r="E98" s="18" t="s">
        <v>139</v>
      </c>
      <c r="F98" s="18" t="str">
        <f t="shared" si="5"/>
        <v>02</v>
      </c>
      <c r="G98" s="18" t="s">
        <v>47</v>
      </c>
      <c r="H98" s="18" t="s">
        <v>112</v>
      </c>
      <c r="I98" s="18" t="s">
        <v>113</v>
      </c>
      <c r="J98" s="18" t="s">
        <v>233</v>
      </c>
      <c r="K98" s="18" t="str">
        <f>"01273"</f>
        <v>01273</v>
      </c>
      <c r="L98" s="18"/>
      <c r="M98" s="17"/>
      <c r="N98" s="16" t="s">
        <v>271</v>
      </c>
      <c r="O98" s="35"/>
      <c r="P98" s="16" t="s">
        <v>310</v>
      </c>
      <c r="Q98" s="16" t="s">
        <v>314</v>
      </c>
      <c r="R98" s="16" t="s">
        <v>299</v>
      </c>
      <c r="S98" s="16" t="s">
        <v>325</v>
      </c>
      <c r="T98" s="16" t="s">
        <v>47</v>
      </c>
      <c r="U98" s="16" t="s">
        <v>112</v>
      </c>
      <c r="V98" s="16" t="s">
        <v>113</v>
      </c>
      <c r="W98" s="16" t="s">
        <v>233</v>
      </c>
      <c r="X98" s="17">
        <f t="shared" si="3"/>
        <v>0</v>
      </c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</row>
    <row r="99" spans="2:37" s="2" customFormat="1" ht="14.95" customHeight="1" x14ac:dyDescent="0.25">
      <c r="B99" s="18"/>
      <c r="C99" s="24">
        <v>41266</v>
      </c>
      <c r="D99" s="33"/>
      <c r="E99" s="18" t="s">
        <v>29</v>
      </c>
      <c r="F99" s="18" t="str">
        <f t="shared" si="5"/>
        <v>02</v>
      </c>
      <c r="G99" s="18" t="s">
        <v>39</v>
      </c>
      <c r="H99" s="18" t="s">
        <v>49</v>
      </c>
      <c r="I99" s="18" t="s">
        <v>12</v>
      </c>
      <c r="J99" s="18" t="s">
        <v>221</v>
      </c>
      <c r="K99" s="18" t="str">
        <f>"01245"</f>
        <v>01245</v>
      </c>
      <c r="L99" s="18"/>
      <c r="M99" s="17"/>
      <c r="N99" s="16"/>
      <c r="O99" s="35"/>
      <c r="P99" s="16" t="s">
        <v>365</v>
      </c>
      <c r="Q99" s="16" t="s">
        <v>29</v>
      </c>
      <c r="R99" s="16" t="s">
        <v>299</v>
      </c>
      <c r="S99" s="16" t="s">
        <v>366</v>
      </c>
      <c r="T99" s="16" t="s">
        <v>39</v>
      </c>
      <c r="U99" s="16" t="s">
        <v>49</v>
      </c>
      <c r="V99" s="16" t="s">
        <v>12</v>
      </c>
      <c r="W99" s="16" t="s">
        <v>221</v>
      </c>
      <c r="X99" s="17">
        <f t="shared" si="3"/>
        <v>0</v>
      </c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</row>
    <row r="100" spans="2:37" s="2" customFormat="1" ht="14.95" customHeight="1" x14ac:dyDescent="0.25">
      <c r="B100" s="18"/>
      <c r="C100" s="24">
        <v>41271</v>
      </c>
      <c r="D100" s="33"/>
      <c r="E100" s="18" t="s">
        <v>200</v>
      </c>
      <c r="F100" s="18" t="str">
        <f t="shared" si="5"/>
        <v>02</v>
      </c>
      <c r="G100" s="18" t="s">
        <v>47</v>
      </c>
      <c r="H100" s="18" t="s">
        <v>112</v>
      </c>
      <c r="I100" s="18" t="s">
        <v>117</v>
      </c>
      <c r="J100" s="18" t="s">
        <v>201</v>
      </c>
      <c r="K100" s="18" t="str">
        <f>"01207"</f>
        <v>01207</v>
      </c>
      <c r="L100" s="18"/>
      <c r="M100" s="17"/>
      <c r="N100" s="16" t="s">
        <v>271</v>
      </c>
      <c r="O100" s="35"/>
      <c r="P100" s="16" t="s">
        <v>380</v>
      </c>
      <c r="Q100" s="16" t="s">
        <v>381</v>
      </c>
      <c r="R100" s="16" t="s">
        <v>299</v>
      </c>
      <c r="S100" s="16" t="s">
        <v>382</v>
      </c>
      <c r="T100" s="16" t="s">
        <v>47</v>
      </c>
      <c r="U100" s="16" t="s">
        <v>112</v>
      </c>
      <c r="V100" s="16" t="s">
        <v>117</v>
      </c>
      <c r="W100" s="16" t="s">
        <v>201</v>
      </c>
      <c r="X100" s="17">
        <f t="shared" si="3"/>
        <v>0</v>
      </c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</row>
    <row r="101" spans="2:37" s="2" customFormat="1" ht="14.95" customHeight="1" x14ac:dyDescent="0.25">
      <c r="B101" s="18" t="s">
        <v>261</v>
      </c>
      <c r="C101" s="24">
        <v>41271</v>
      </c>
      <c r="D101" s="33"/>
      <c r="E101" s="18" t="s">
        <v>21</v>
      </c>
      <c r="F101" s="18" t="str">
        <f t="shared" si="5"/>
        <v>02</v>
      </c>
      <c r="G101" s="18" t="s">
        <v>36</v>
      </c>
      <c r="H101" s="18" t="s">
        <v>45</v>
      </c>
      <c r="I101" s="18" t="s">
        <v>91</v>
      </c>
      <c r="J101" s="18" t="s">
        <v>12</v>
      </c>
      <c r="K101" s="18" t="str">
        <f>"00980"</f>
        <v>00980</v>
      </c>
      <c r="L101" s="18"/>
      <c r="M101" s="17"/>
      <c r="N101" s="16" t="s">
        <v>441</v>
      </c>
      <c r="O101" s="35"/>
      <c r="P101" s="16" t="s">
        <v>419</v>
      </c>
      <c r="Q101" s="16" t="s">
        <v>21</v>
      </c>
      <c r="R101" s="16" t="s">
        <v>299</v>
      </c>
      <c r="S101" s="16" t="s">
        <v>420</v>
      </c>
      <c r="T101" s="16" t="s">
        <v>36</v>
      </c>
      <c r="U101" s="16" t="s">
        <v>45</v>
      </c>
      <c r="V101" s="16" t="s">
        <v>91</v>
      </c>
      <c r="W101" s="16" t="s">
        <v>12</v>
      </c>
      <c r="X101" s="17">
        <f t="shared" si="3"/>
        <v>0</v>
      </c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</row>
    <row r="102" spans="2:37" s="2" customFormat="1" ht="14.95" customHeight="1" x14ac:dyDescent="0.25">
      <c r="B102" s="18" t="s">
        <v>260</v>
      </c>
      <c r="C102" s="24">
        <v>41271</v>
      </c>
      <c r="D102" s="33"/>
      <c r="E102" s="18" t="s">
        <v>194</v>
      </c>
      <c r="F102" s="18" t="str">
        <f t="shared" si="5"/>
        <v>02</v>
      </c>
      <c r="G102" s="18" t="s">
        <v>47</v>
      </c>
      <c r="H102" s="18" t="s">
        <v>63</v>
      </c>
      <c r="I102" s="18" t="s">
        <v>108</v>
      </c>
      <c r="J102" s="18" t="s">
        <v>192</v>
      </c>
      <c r="K102" s="18" t="str">
        <f>"01180"</f>
        <v>01180</v>
      </c>
      <c r="L102" s="18"/>
      <c r="M102" s="17"/>
      <c r="N102" s="16"/>
      <c r="O102" s="35"/>
      <c r="P102" s="16" t="s">
        <v>349</v>
      </c>
      <c r="Q102" s="16" t="s">
        <v>194</v>
      </c>
      <c r="R102" s="16" t="s">
        <v>299</v>
      </c>
      <c r="S102" s="16" t="s">
        <v>344</v>
      </c>
      <c r="T102" s="16" t="s">
        <v>47</v>
      </c>
      <c r="U102" s="16" t="s">
        <v>63</v>
      </c>
      <c r="V102" s="16" t="s">
        <v>108</v>
      </c>
      <c r="W102" s="16" t="s">
        <v>192</v>
      </c>
      <c r="X102" s="17">
        <f t="shared" si="3"/>
        <v>0</v>
      </c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</row>
    <row r="103" spans="2:37" s="2" customFormat="1" ht="14.95" customHeight="1" x14ac:dyDescent="0.25">
      <c r="B103" s="18" t="s">
        <v>263</v>
      </c>
      <c r="C103" s="24">
        <v>41272</v>
      </c>
      <c r="D103" s="33"/>
      <c r="E103" s="18" t="s">
        <v>159</v>
      </c>
      <c r="F103" s="18" t="str">
        <f t="shared" si="5"/>
        <v>02</v>
      </c>
      <c r="G103" s="18" t="s">
        <v>36</v>
      </c>
      <c r="H103" s="18" t="s">
        <v>45</v>
      </c>
      <c r="I103" s="18" t="s">
        <v>91</v>
      </c>
      <c r="J103" s="18" t="s">
        <v>227</v>
      </c>
      <c r="K103" s="18" t="str">
        <f>"01263"</f>
        <v>01263</v>
      </c>
      <c r="L103" s="18"/>
      <c r="M103" s="17"/>
      <c r="N103" s="16" t="s">
        <v>271</v>
      </c>
      <c r="O103" s="35"/>
      <c r="P103" s="16" t="s">
        <v>408</v>
      </c>
      <c r="Q103" s="16" t="s">
        <v>409</v>
      </c>
      <c r="R103" s="16" t="s">
        <v>299</v>
      </c>
      <c r="S103" s="16" t="s">
        <v>412</v>
      </c>
      <c r="T103" s="16" t="s">
        <v>36</v>
      </c>
      <c r="U103" s="16" t="s">
        <v>45</v>
      </c>
      <c r="V103" s="16" t="s">
        <v>92</v>
      </c>
      <c r="W103" s="16" t="s">
        <v>413</v>
      </c>
      <c r="X103" s="17">
        <f t="shared" si="3"/>
        <v>0</v>
      </c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</row>
    <row r="104" spans="2:37" s="2" customFormat="1" ht="14.95" customHeight="1" x14ac:dyDescent="0.25">
      <c r="B104" s="18" t="s">
        <v>261</v>
      </c>
      <c r="C104" s="19">
        <v>41272</v>
      </c>
      <c r="D104" s="33"/>
      <c r="E104" s="18" t="s">
        <v>140</v>
      </c>
      <c r="F104" s="18" t="str">
        <f t="shared" si="5"/>
        <v>02</v>
      </c>
      <c r="G104" s="18" t="s">
        <v>47</v>
      </c>
      <c r="H104" s="18" t="s">
        <v>118</v>
      </c>
      <c r="I104" s="18" t="s">
        <v>124</v>
      </c>
      <c r="J104" s="18" t="s">
        <v>209</v>
      </c>
      <c r="K104" s="18" t="str">
        <f>"01223"</f>
        <v>01223</v>
      </c>
      <c r="L104" s="18"/>
      <c r="M104" s="17"/>
      <c r="N104" s="16" t="s">
        <v>271</v>
      </c>
      <c r="O104" s="35"/>
      <c r="P104" s="16" t="s">
        <v>350</v>
      </c>
      <c r="Q104" s="16" t="s">
        <v>140</v>
      </c>
      <c r="R104" s="16" t="s">
        <v>299</v>
      </c>
      <c r="S104" s="16" t="s">
        <v>351</v>
      </c>
      <c r="T104" s="16" t="s">
        <v>47</v>
      </c>
      <c r="U104" s="16" t="s">
        <v>118</v>
      </c>
      <c r="V104" s="16" t="s">
        <v>124</v>
      </c>
      <c r="W104" s="16" t="s">
        <v>209</v>
      </c>
      <c r="X104" s="17">
        <f t="shared" si="3"/>
        <v>0</v>
      </c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</row>
    <row r="105" spans="2:37" s="2" customFormat="1" ht="14.95" customHeight="1" x14ac:dyDescent="0.25">
      <c r="B105" s="18" t="s">
        <v>263</v>
      </c>
      <c r="C105" s="24">
        <v>41272</v>
      </c>
      <c r="D105" s="33"/>
      <c r="E105" s="18" t="s">
        <v>164</v>
      </c>
      <c r="F105" s="18" t="str">
        <f t="shared" si="5"/>
        <v>02</v>
      </c>
      <c r="G105" s="18" t="s">
        <v>36</v>
      </c>
      <c r="H105" s="18" t="s">
        <v>45</v>
      </c>
      <c r="I105" s="18" t="s">
        <v>92</v>
      </c>
      <c r="J105" s="18" t="s">
        <v>163</v>
      </c>
      <c r="K105" s="18" t="str">
        <f>"01111"</f>
        <v>01111</v>
      </c>
      <c r="L105" s="18"/>
      <c r="M105" s="17"/>
      <c r="N105" s="16" t="s">
        <v>271</v>
      </c>
      <c r="O105" s="35"/>
      <c r="P105" s="16" t="s">
        <v>367</v>
      </c>
      <c r="Q105" s="16" t="s">
        <v>31</v>
      </c>
      <c r="R105" s="16" t="s">
        <v>299</v>
      </c>
      <c r="S105" s="16" t="s">
        <v>368</v>
      </c>
      <c r="T105" s="16" t="s">
        <v>36</v>
      </c>
      <c r="U105" s="16" t="s">
        <v>45</v>
      </c>
      <c r="V105" s="16" t="s">
        <v>92</v>
      </c>
      <c r="W105" s="16" t="s">
        <v>163</v>
      </c>
      <c r="X105" s="17">
        <f t="shared" si="3"/>
        <v>0</v>
      </c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</row>
    <row r="106" spans="2:37" s="2" customFormat="1" ht="14.95" customHeight="1" x14ac:dyDescent="0.25">
      <c r="B106" s="18" t="s">
        <v>262</v>
      </c>
      <c r="C106" s="19">
        <v>41272</v>
      </c>
      <c r="D106" s="33"/>
      <c r="E106" s="18" t="s">
        <v>184</v>
      </c>
      <c r="F106" s="18" t="str">
        <f t="shared" si="5"/>
        <v>02</v>
      </c>
      <c r="G106" s="18" t="s">
        <v>36</v>
      </c>
      <c r="H106" s="18" t="s">
        <v>59</v>
      </c>
      <c r="I106" s="18" t="s">
        <v>148</v>
      </c>
      <c r="J106" s="18" t="s">
        <v>183</v>
      </c>
      <c r="K106" s="18" t="str">
        <f>"01154"</f>
        <v>01154</v>
      </c>
      <c r="L106" s="18"/>
      <c r="M106" s="17"/>
      <c r="N106" s="16" t="s">
        <v>271</v>
      </c>
      <c r="O106" s="35"/>
      <c r="P106" s="16" t="s">
        <v>397</v>
      </c>
      <c r="Q106" s="16" t="s">
        <v>398</v>
      </c>
      <c r="R106" s="16" t="s">
        <v>299</v>
      </c>
      <c r="S106" s="16" t="s">
        <v>399</v>
      </c>
      <c r="T106" s="16" t="s">
        <v>36</v>
      </c>
      <c r="U106" s="16" t="s">
        <v>59</v>
      </c>
      <c r="V106" s="16" t="s">
        <v>400</v>
      </c>
      <c r="W106" s="16" t="s">
        <v>401</v>
      </c>
      <c r="X106" s="17">
        <f t="shared" si="3"/>
        <v>0</v>
      </c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</row>
    <row r="107" spans="2:37" s="2" customFormat="1" ht="14.95" customHeight="1" x14ac:dyDescent="0.25">
      <c r="B107" s="18"/>
      <c r="C107" s="19">
        <v>41272</v>
      </c>
      <c r="D107" s="33"/>
      <c r="E107" s="18" t="s">
        <v>30</v>
      </c>
      <c r="F107" s="18" t="str">
        <f t="shared" si="5"/>
        <v>02</v>
      </c>
      <c r="G107" s="18" t="s">
        <v>10</v>
      </c>
      <c r="H107" s="18" t="s">
        <v>28</v>
      </c>
      <c r="I107" s="18" t="s">
        <v>84</v>
      </c>
      <c r="J107" s="18" t="s">
        <v>12</v>
      </c>
      <c r="K107" s="18" t="str">
        <f>"00964"</f>
        <v>00964</v>
      </c>
      <c r="L107" s="18"/>
      <c r="M107" s="17"/>
      <c r="N107" s="16" t="s">
        <v>271</v>
      </c>
      <c r="O107" s="35"/>
      <c r="P107" s="16" t="s">
        <v>414</v>
      </c>
      <c r="Q107" s="16" t="s">
        <v>30</v>
      </c>
      <c r="R107" s="16" t="s">
        <v>299</v>
      </c>
      <c r="S107" s="16" t="s">
        <v>415</v>
      </c>
      <c r="T107" s="16" t="s">
        <v>10</v>
      </c>
      <c r="U107" s="16" t="s">
        <v>28</v>
      </c>
      <c r="V107" s="16" t="s">
        <v>84</v>
      </c>
      <c r="W107" s="16" t="s">
        <v>12</v>
      </c>
      <c r="X107" s="17">
        <f t="shared" si="3"/>
        <v>0</v>
      </c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</row>
    <row r="108" spans="2:37" s="2" customFormat="1" ht="14.95" customHeight="1" x14ac:dyDescent="0.25">
      <c r="B108" s="18" t="s">
        <v>261</v>
      </c>
      <c r="C108" s="24">
        <v>41272</v>
      </c>
      <c r="D108" s="33"/>
      <c r="E108" s="18" t="s">
        <v>61</v>
      </c>
      <c r="F108" s="18" t="str">
        <f>"04"</f>
        <v>04</v>
      </c>
      <c r="G108" s="18" t="s">
        <v>36</v>
      </c>
      <c r="H108" s="18" t="s">
        <v>59</v>
      </c>
      <c r="I108" s="18" t="s">
        <v>60</v>
      </c>
      <c r="J108" s="18" t="s">
        <v>12</v>
      </c>
      <c r="K108" s="18" t="str">
        <f>"00942"</f>
        <v>00942</v>
      </c>
      <c r="L108" s="18"/>
      <c r="M108" s="17"/>
      <c r="N108" s="16" t="s">
        <v>271</v>
      </c>
      <c r="O108" s="35"/>
      <c r="P108" s="16" t="s">
        <v>449</v>
      </c>
      <c r="Q108" s="16" t="s">
        <v>450</v>
      </c>
      <c r="R108" s="16" t="s">
        <v>299</v>
      </c>
      <c r="S108" s="16" t="s">
        <v>451</v>
      </c>
      <c r="T108" s="16" t="s">
        <v>36</v>
      </c>
      <c r="U108" s="16" t="s">
        <v>59</v>
      </c>
      <c r="V108" s="16" t="s">
        <v>89</v>
      </c>
      <c r="W108" s="16" t="s">
        <v>452</v>
      </c>
      <c r="X108" s="17">
        <f t="shared" si="3"/>
        <v>0</v>
      </c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</row>
    <row r="109" spans="2:37" s="2" customFormat="1" ht="14.95" customHeight="1" x14ac:dyDescent="0.25">
      <c r="B109" s="18" t="s">
        <v>263</v>
      </c>
      <c r="C109" s="19">
        <v>41272</v>
      </c>
      <c r="D109" s="33"/>
      <c r="E109" s="18" t="s">
        <v>136</v>
      </c>
      <c r="F109" s="18" t="str">
        <f>"05"</f>
        <v>05</v>
      </c>
      <c r="G109" s="18" t="s">
        <v>15</v>
      </c>
      <c r="H109" s="18" t="s">
        <v>132</v>
      </c>
      <c r="I109" s="18" t="s">
        <v>223</v>
      </c>
      <c r="J109" s="18" t="s">
        <v>12</v>
      </c>
      <c r="K109" s="18" t="str">
        <f>"01254"</f>
        <v>01254</v>
      </c>
      <c r="L109" s="18"/>
      <c r="M109" s="17"/>
      <c r="N109" s="16"/>
      <c r="O109" s="35"/>
      <c r="P109" s="16" t="s">
        <v>480</v>
      </c>
      <c r="Q109" s="16" t="s">
        <v>136</v>
      </c>
      <c r="R109" s="16" t="s">
        <v>372</v>
      </c>
      <c r="S109" s="16" t="s">
        <v>481</v>
      </c>
      <c r="T109" s="16" t="s">
        <v>15</v>
      </c>
      <c r="U109" s="16" t="s">
        <v>132</v>
      </c>
      <c r="V109" s="16" t="s">
        <v>223</v>
      </c>
      <c r="W109" s="16" t="s">
        <v>12</v>
      </c>
      <c r="X109" s="17">
        <f t="shared" si="3"/>
        <v>0</v>
      </c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</row>
    <row r="110" spans="2:37" s="2" customFormat="1" ht="14.95" customHeight="1" x14ac:dyDescent="0.25">
      <c r="B110" s="18"/>
      <c r="C110" s="24">
        <v>41272</v>
      </c>
      <c r="D110" s="33"/>
      <c r="E110" s="18" t="s">
        <v>20</v>
      </c>
      <c r="F110" s="18" t="str">
        <f>"04"</f>
        <v>04</v>
      </c>
      <c r="G110" s="18" t="s">
        <v>39</v>
      </c>
      <c r="H110" s="18" t="s">
        <v>67</v>
      </c>
      <c r="I110" s="18" t="s">
        <v>130</v>
      </c>
      <c r="J110" s="18" t="s">
        <v>12</v>
      </c>
      <c r="K110" s="18" t="str">
        <f>"01020"</f>
        <v>01020</v>
      </c>
      <c r="L110" s="18"/>
      <c r="M110" s="17"/>
      <c r="N110" s="16"/>
      <c r="O110" s="35"/>
      <c r="P110" s="16" t="s">
        <v>272</v>
      </c>
      <c r="Q110" s="16" t="s">
        <v>20</v>
      </c>
      <c r="R110" s="16" t="s">
        <v>273</v>
      </c>
      <c r="S110" s="16" t="s">
        <v>276</v>
      </c>
      <c r="T110" s="16" t="s">
        <v>39</v>
      </c>
      <c r="U110" s="16" t="s">
        <v>67</v>
      </c>
      <c r="V110" s="16" t="s">
        <v>130</v>
      </c>
      <c r="W110" s="16" t="s">
        <v>12</v>
      </c>
      <c r="X110" s="17">
        <f t="shared" si="3"/>
        <v>0</v>
      </c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</row>
    <row r="111" spans="2:37" s="2" customFormat="1" ht="14.95" customHeight="1" x14ac:dyDescent="0.25">
      <c r="B111" s="18" t="s">
        <v>262</v>
      </c>
      <c r="C111" s="24">
        <v>41272</v>
      </c>
      <c r="D111" s="33"/>
      <c r="E111" s="18" t="s">
        <v>169</v>
      </c>
      <c r="F111" s="18" t="str">
        <f>"02"</f>
        <v>02</v>
      </c>
      <c r="G111" s="18" t="s">
        <v>35</v>
      </c>
      <c r="H111" s="18" t="s">
        <v>68</v>
      </c>
      <c r="I111" s="18" t="s">
        <v>94</v>
      </c>
      <c r="J111" s="18" t="s">
        <v>251</v>
      </c>
      <c r="K111" s="18" t="str">
        <f>"01297"</f>
        <v>01297</v>
      </c>
      <c r="L111" s="18"/>
      <c r="M111" s="17"/>
      <c r="N111" s="16"/>
      <c r="O111" s="35"/>
      <c r="P111" s="16" t="s">
        <v>376</v>
      </c>
      <c r="Q111" s="16" t="s">
        <v>169</v>
      </c>
      <c r="R111" s="16" t="s">
        <v>299</v>
      </c>
      <c r="S111" s="16" t="s">
        <v>275</v>
      </c>
      <c r="T111" s="16" t="s">
        <v>35</v>
      </c>
      <c r="U111" s="16" t="s">
        <v>68</v>
      </c>
      <c r="V111" s="16" t="s">
        <v>94</v>
      </c>
      <c r="W111" s="16" t="s">
        <v>251</v>
      </c>
      <c r="X111" s="17">
        <f t="shared" si="3"/>
        <v>0</v>
      </c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</row>
    <row r="112" spans="2:37" s="2" customFormat="1" ht="14.95" customHeight="1" x14ac:dyDescent="0.25">
      <c r="B112" s="18" t="s">
        <v>265</v>
      </c>
      <c r="C112" s="19">
        <v>41277</v>
      </c>
      <c r="D112" s="33"/>
      <c r="E112" s="18" t="s">
        <v>34</v>
      </c>
      <c r="F112" s="18" t="str">
        <f>"02"</f>
        <v>02</v>
      </c>
      <c r="G112" s="18" t="s">
        <v>35</v>
      </c>
      <c r="H112" s="18" t="s">
        <v>68</v>
      </c>
      <c r="I112" s="18" t="s">
        <v>94</v>
      </c>
      <c r="J112" s="18" t="s">
        <v>250</v>
      </c>
      <c r="K112" s="18" t="str">
        <f>"01296"</f>
        <v>01296</v>
      </c>
      <c r="L112" s="18"/>
      <c r="M112" s="17"/>
      <c r="N112" s="16"/>
      <c r="O112" s="35"/>
      <c r="P112" s="16" t="s">
        <v>433</v>
      </c>
      <c r="Q112" s="16" t="s">
        <v>34</v>
      </c>
      <c r="R112" s="16" t="s">
        <v>299</v>
      </c>
      <c r="S112" s="16" t="s">
        <v>278</v>
      </c>
      <c r="T112" s="16" t="s">
        <v>35</v>
      </c>
      <c r="U112" s="16" t="s">
        <v>68</v>
      </c>
      <c r="V112" s="16" t="s">
        <v>94</v>
      </c>
      <c r="W112" s="16" t="s">
        <v>250</v>
      </c>
      <c r="X112" s="17">
        <f t="shared" si="3"/>
        <v>0</v>
      </c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</row>
    <row r="113" spans="2:37" s="2" customFormat="1" ht="14.95" customHeight="1" x14ac:dyDescent="0.25">
      <c r="B113" s="18"/>
      <c r="C113" s="19">
        <v>41280</v>
      </c>
      <c r="D113" s="33"/>
      <c r="E113" s="18" t="s">
        <v>156</v>
      </c>
      <c r="F113" s="18" t="str">
        <f>"04"</f>
        <v>04</v>
      </c>
      <c r="G113" s="18" t="s">
        <v>35</v>
      </c>
      <c r="H113" s="18" t="s">
        <v>96</v>
      </c>
      <c r="I113" s="18" t="s">
        <v>97</v>
      </c>
      <c r="J113" s="18" t="s">
        <v>173</v>
      </c>
      <c r="K113" s="18" t="str">
        <f>"01132"</f>
        <v>01132</v>
      </c>
      <c r="L113" s="18"/>
      <c r="M113" s="13"/>
      <c r="N113" s="13"/>
      <c r="O113" s="35"/>
      <c r="P113" s="16" t="s">
        <v>510</v>
      </c>
      <c r="Q113" s="16" t="s">
        <v>156</v>
      </c>
      <c r="R113" s="16" t="s">
        <v>273</v>
      </c>
      <c r="S113" s="16" t="s">
        <v>513</v>
      </c>
      <c r="T113" s="16" t="s">
        <v>35</v>
      </c>
      <c r="U113" s="16" t="s">
        <v>96</v>
      </c>
      <c r="V113" s="16" t="s">
        <v>97</v>
      </c>
      <c r="W113" s="16" t="s">
        <v>173</v>
      </c>
      <c r="X113" s="17">
        <f t="shared" si="3"/>
        <v>0</v>
      </c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</row>
    <row r="114" spans="2:37" s="2" customFormat="1" ht="14.95" customHeight="1" x14ac:dyDescent="0.25">
      <c r="B114" s="18" t="s">
        <v>262</v>
      </c>
      <c r="C114" s="19">
        <v>41284</v>
      </c>
      <c r="D114" s="33"/>
      <c r="E114" s="18" t="s">
        <v>139</v>
      </c>
      <c r="F114" s="18" t="str">
        <f t="shared" ref="F114:F119" si="6">"02"</f>
        <v>02</v>
      </c>
      <c r="G114" s="18" t="s">
        <v>47</v>
      </c>
      <c r="H114" s="18" t="s">
        <v>118</v>
      </c>
      <c r="I114" s="18" t="s">
        <v>124</v>
      </c>
      <c r="J114" s="18" t="s">
        <v>241</v>
      </c>
      <c r="K114" s="18" t="str">
        <f>"01287"</f>
        <v>01287</v>
      </c>
      <c r="L114" s="18"/>
      <c r="M114" s="17"/>
      <c r="N114" s="16" t="s">
        <v>271</v>
      </c>
      <c r="O114" s="35"/>
      <c r="P114" s="16" t="s">
        <v>310</v>
      </c>
      <c r="Q114" s="16" t="s">
        <v>314</v>
      </c>
      <c r="R114" s="16" t="s">
        <v>299</v>
      </c>
      <c r="S114" s="16" t="s">
        <v>322</v>
      </c>
      <c r="T114" s="16" t="s">
        <v>47</v>
      </c>
      <c r="U114" s="16" t="s">
        <v>118</v>
      </c>
      <c r="V114" s="16" t="s">
        <v>124</v>
      </c>
      <c r="W114" s="16" t="s">
        <v>241</v>
      </c>
      <c r="X114" s="17">
        <f t="shared" si="3"/>
        <v>0</v>
      </c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</row>
    <row r="115" spans="2:37" s="2" customFormat="1" ht="14.95" customHeight="1" x14ac:dyDescent="0.25">
      <c r="B115" s="18" t="s">
        <v>260</v>
      </c>
      <c r="C115" s="24">
        <v>41294</v>
      </c>
      <c r="D115" s="33"/>
      <c r="E115" s="18" t="s">
        <v>139</v>
      </c>
      <c r="F115" s="18" t="str">
        <f t="shared" si="6"/>
        <v>02</v>
      </c>
      <c r="G115" s="18" t="s">
        <v>47</v>
      </c>
      <c r="H115" s="18" t="s">
        <v>118</v>
      </c>
      <c r="I115" s="18" t="s">
        <v>119</v>
      </c>
      <c r="J115" s="18" t="s">
        <v>203</v>
      </c>
      <c r="K115" s="18" t="str">
        <f>"01209"</f>
        <v>01209</v>
      </c>
      <c r="L115" s="18"/>
      <c r="M115" s="17"/>
      <c r="N115" s="16" t="s">
        <v>271</v>
      </c>
      <c r="O115" s="35"/>
      <c r="P115" s="16" t="s">
        <v>310</v>
      </c>
      <c r="Q115" s="16" t="s">
        <v>311</v>
      </c>
      <c r="R115" s="16" t="s">
        <v>299</v>
      </c>
      <c r="S115" s="16" t="s">
        <v>313</v>
      </c>
      <c r="T115" s="16" t="s">
        <v>47</v>
      </c>
      <c r="U115" s="16" t="s">
        <v>118</v>
      </c>
      <c r="V115" s="16" t="s">
        <v>119</v>
      </c>
      <c r="W115" s="16" t="s">
        <v>203</v>
      </c>
      <c r="X115" s="17">
        <f t="shared" si="3"/>
        <v>0</v>
      </c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</row>
    <row r="116" spans="2:37" s="2" customFormat="1" ht="14.95" customHeight="1" x14ac:dyDescent="0.25">
      <c r="B116" s="18"/>
      <c r="C116" s="24">
        <v>41296</v>
      </c>
      <c r="D116" s="33"/>
      <c r="E116" s="18" t="s">
        <v>18</v>
      </c>
      <c r="F116" s="18" t="str">
        <f t="shared" si="6"/>
        <v>02</v>
      </c>
      <c r="G116" s="18"/>
      <c r="H116" s="18" t="s">
        <v>19</v>
      </c>
      <c r="I116" s="18" t="s">
        <v>12</v>
      </c>
      <c r="J116" s="18" t="s">
        <v>12</v>
      </c>
      <c r="K116" s="18" t="str">
        <f>"00352"</f>
        <v>00352</v>
      </c>
      <c r="L116" s="18"/>
      <c r="M116" s="17"/>
      <c r="N116" s="16" t="s">
        <v>271</v>
      </c>
      <c r="O116" s="35"/>
      <c r="P116" s="16" t="s">
        <v>353</v>
      </c>
      <c r="Q116" s="16" t="s">
        <v>18</v>
      </c>
      <c r="R116" s="16" t="s">
        <v>299</v>
      </c>
      <c r="S116" s="16" t="s">
        <v>354</v>
      </c>
      <c r="T116" s="16" t="s">
        <v>271</v>
      </c>
      <c r="U116" s="16" t="s">
        <v>19</v>
      </c>
      <c r="V116" s="16" t="s">
        <v>12</v>
      </c>
      <c r="W116" s="16" t="s">
        <v>12</v>
      </c>
      <c r="X116" s="17">
        <f t="shared" si="3"/>
        <v>0</v>
      </c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</row>
    <row r="117" spans="2:37" s="2" customFormat="1" ht="14.95" customHeight="1" x14ac:dyDescent="0.25">
      <c r="B117" s="18" t="s">
        <v>260</v>
      </c>
      <c r="C117" s="24">
        <v>41306</v>
      </c>
      <c r="D117" s="33"/>
      <c r="E117" s="18" t="s">
        <v>139</v>
      </c>
      <c r="F117" s="18" t="str">
        <f t="shared" si="6"/>
        <v>02</v>
      </c>
      <c r="G117" s="18" t="s">
        <v>47</v>
      </c>
      <c r="H117" s="18" t="s">
        <v>112</v>
      </c>
      <c r="I117" s="18" t="s">
        <v>117</v>
      </c>
      <c r="J117" s="18" t="s">
        <v>235</v>
      </c>
      <c r="K117" s="18" t="str">
        <f>"01276"</f>
        <v>01276</v>
      </c>
      <c r="L117" s="18"/>
      <c r="M117" s="17"/>
      <c r="N117" s="16" t="s">
        <v>271</v>
      </c>
      <c r="O117" s="35"/>
      <c r="P117" s="16" t="s">
        <v>310</v>
      </c>
      <c r="Q117" s="16" t="s">
        <v>314</v>
      </c>
      <c r="R117" s="16" t="s">
        <v>299</v>
      </c>
      <c r="S117" s="16" t="s">
        <v>315</v>
      </c>
      <c r="T117" s="16" t="s">
        <v>47</v>
      </c>
      <c r="U117" s="16" t="s">
        <v>112</v>
      </c>
      <c r="V117" s="16" t="s">
        <v>117</v>
      </c>
      <c r="W117" s="16" t="s">
        <v>235</v>
      </c>
      <c r="X117" s="17">
        <f t="shared" si="3"/>
        <v>0</v>
      </c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</row>
    <row r="118" spans="2:37" s="2" customFormat="1" ht="14.95" customHeight="1" x14ac:dyDescent="0.25">
      <c r="B118" s="18" t="s">
        <v>265</v>
      </c>
      <c r="C118" s="19">
        <v>41322</v>
      </c>
      <c r="D118" s="33"/>
      <c r="E118" s="18" t="s">
        <v>141</v>
      </c>
      <c r="F118" s="18" t="str">
        <f t="shared" si="6"/>
        <v>02</v>
      </c>
      <c r="G118" s="18" t="s">
        <v>47</v>
      </c>
      <c r="H118" s="18" t="s">
        <v>63</v>
      </c>
      <c r="I118" s="18" t="s">
        <v>110</v>
      </c>
      <c r="J118" s="18" t="s">
        <v>195</v>
      </c>
      <c r="K118" s="18" t="str">
        <f>"01184"</f>
        <v>01184</v>
      </c>
      <c r="L118" s="18"/>
      <c r="M118" s="17"/>
      <c r="N118" s="16" t="s">
        <v>271</v>
      </c>
      <c r="O118" s="35"/>
      <c r="P118" s="16" t="s">
        <v>328</v>
      </c>
      <c r="Q118" s="16" t="s">
        <v>332</v>
      </c>
      <c r="R118" s="16" t="s">
        <v>299</v>
      </c>
      <c r="S118" s="16" t="s">
        <v>333</v>
      </c>
      <c r="T118" s="16" t="s">
        <v>47</v>
      </c>
      <c r="U118" s="16" t="s">
        <v>63</v>
      </c>
      <c r="V118" s="16" t="s">
        <v>110</v>
      </c>
      <c r="W118" s="16" t="s">
        <v>195</v>
      </c>
      <c r="X118" s="17">
        <f t="shared" si="3"/>
        <v>0</v>
      </c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</row>
    <row r="119" spans="2:37" s="2" customFormat="1" ht="14.95" customHeight="1" x14ac:dyDescent="0.25">
      <c r="B119" s="18"/>
      <c r="C119" s="24">
        <v>41334</v>
      </c>
      <c r="D119" s="33"/>
      <c r="E119" s="18" t="s">
        <v>139</v>
      </c>
      <c r="F119" s="18" t="str">
        <f t="shared" si="6"/>
        <v>02</v>
      </c>
      <c r="G119" s="18" t="s">
        <v>47</v>
      </c>
      <c r="H119" s="18" t="s">
        <v>112</v>
      </c>
      <c r="I119" s="18" t="s">
        <v>115</v>
      </c>
      <c r="J119" s="18" t="s">
        <v>238</v>
      </c>
      <c r="K119" s="18" t="str">
        <f>"01282"</f>
        <v>01282</v>
      </c>
      <c r="L119" s="18"/>
      <c r="M119" s="17"/>
      <c r="N119" s="16"/>
      <c r="O119" s="35"/>
      <c r="P119" s="16" t="s">
        <v>310</v>
      </c>
      <c r="Q119" s="16" t="s">
        <v>314</v>
      </c>
      <c r="R119" s="16" t="s">
        <v>299</v>
      </c>
      <c r="S119" s="16" t="s">
        <v>326</v>
      </c>
      <c r="T119" s="16" t="s">
        <v>47</v>
      </c>
      <c r="U119" s="16" t="s">
        <v>112</v>
      </c>
      <c r="V119" s="16" t="s">
        <v>115</v>
      </c>
      <c r="W119" s="16" t="s">
        <v>238</v>
      </c>
      <c r="X119" s="17">
        <f t="shared" si="3"/>
        <v>0</v>
      </c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</row>
    <row r="120" spans="2:37" s="2" customFormat="1" ht="14.95" customHeight="1" x14ac:dyDescent="0.25">
      <c r="B120" s="18"/>
      <c r="C120" s="24">
        <v>41349</v>
      </c>
      <c r="D120" s="33"/>
      <c r="E120" s="18" t="s">
        <v>254</v>
      </c>
      <c r="F120" s="18" t="str">
        <f>"05"</f>
        <v>05</v>
      </c>
      <c r="G120" s="18" t="s">
        <v>15</v>
      </c>
      <c r="H120" s="18" t="s">
        <v>132</v>
      </c>
      <c r="I120" s="18" t="s">
        <v>133</v>
      </c>
      <c r="J120" s="18" t="s">
        <v>252</v>
      </c>
      <c r="K120" s="18" t="str">
        <f>"01299"</f>
        <v>01299</v>
      </c>
      <c r="L120" s="18"/>
      <c r="M120" s="17"/>
      <c r="N120" s="16"/>
      <c r="O120" s="35"/>
      <c r="P120" s="16" t="s">
        <v>517</v>
      </c>
      <c r="Q120" s="16" t="s">
        <v>254</v>
      </c>
      <c r="R120" s="16" t="s">
        <v>372</v>
      </c>
      <c r="S120" s="16" t="s">
        <v>485</v>
      </c>
      <c r="T120" s="16" t="s">
        <v>15</v>
      </c>
      <c r="U120" s="16" t="s">
        <v>132</v>
      </c>
      <c r="V120" s="16" t="s">
        <v>133</v>
      </c>
      <c r="W120" s="16" t="s">
        <v>252</v>
      </c>
      <c r="X120" s="17">
        <f t="shared" si="3"/>
        <v>0</v>
      </c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</row>
    <row r="121" spans="2:37" s="2" customFormat="1" ht="14.95" customHeight="1" x14ac:dyDescent="0.25">
      <c r="B121" s="18"/>
      <c r="C121" s="24">
        <v>41350</v>
      </c>
      <c r="D121" s="33"/>
      <c r="E121" s="18" t="s">
        <v>139</v>
      </c>
      <c r="F121" s="18" t="str">
        <f>"02"</f>
        <v>02</v>
      </c>
      <c r="G121" s="18" t="s">
        <v>47</v>
      </c>
      <c r="H121" s="18" t="s">
        <v>118</v>
      </c>
      <c r="I121" s="18" t="s">
        <v>119</v>
      </c>
      <c r="J121" s="18" t="s">
        <v>204</v>
      </c>
      <c r="K121" s="18" t="str">
        <f>"01211"</f>
        <v>01211</v>
      </c>
      <c r="L121" s="18"/>
      <c r="M121" s="17"/>
      <c r="N121" s="16" t="s">
        <v>271</v>
      </c>
      <c r="O121" s="35"/>
      <c r="P121" s="16" t="s">
        <v>310</v>
      </c>
      <c r="Q121" s="16" t="s">
        <v>311</v>
      </c>
      <c r="R121" s="16" t="s">
        <v>299</v>
      </c>
      <c r="S121" s="16" t="s">
        <v>312</v>
      </c>
      <c r="T121" s="16" t="s">
        <v>47</v>
      </c>
      <c r="U121" s="16" t="s">
        <v>118</v>
      </c>
      <c r="V121" s="16" t="s">
        <v>119</v>
      </c>
      <c r="W121" s="16" t="s">
        <v>204</v>
      </c>
      <c r="X121" s="17">
        <f t="shared" si="3"/>
        <v>0</v>
      </c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</row>
    <row r="122" spans="2:37" s="2" customFormat="1" ht="14.95" customHeight="1" x14ac:dyDescent="0.25">
      <c r="B122" s="18" t="s">
        <v>261</v>
      </c>
      <c r="C122" s="24">
        <v>41350</v>
      </c>
      <c r="D122" s="33"/>
      <c r="E122" s="18" t="s">
        <v>206</v>
      </c>
      <c r="F122" s="18" t="str">
        <f>"02"</f>
        <v>02</v>
      </c>
      <c r="G122" s="18" t="s">
        <v>47</v>
      </c>
      <c r="H122" s="18" t="s">
        <v>118</v>
      </c>
      <c r="I122" s="18" t="s">
        <v>124</v>
      </c>
      <c r="J122" s="18" t="s">
        <v>213</v>
      </c>
      <c r="K122" s="18" t="str">
        <f>"01228"</f>
        <v>01228</v>
      </c>
      <c r="L122" s="18"/>
      <c r="M122" s="17"/>
      <c r="N122" s="16" t="s">
        <v>271</v>
      </c>
      <c r="O122" s="35"/>
      <c r="P122" s="16" t="s">
        <v>514</v>
      </c>
      <c r="Q122" s="16" t="s">
        <v>206</v>
      </c>
      <c r="R122" s="16" t="s">
        <v>299</v>
      </c>
      <c r="S122" s="16" t="s">
        <v>352</v>
      </c>
      <c r="T122" s="16" t="s">
        <v>47</v>
      </c>
      <c r="U122" s="16" t="s">
        <v>118</v>
      </c>
      <c r="V122" s="16" t="s">
        <v>124</v>
      </c>
      <c r="W122" s="16" t="s">
        <v>213</v>
      </c>
      <c r="X122" s="17">
        <f t="shared" si="3"/>
        <v>0</v>
      </c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</row>
    <row r="123" spans="2:37" s="2" customFormat="1" ht="14.95" customHeight="1" x14ac:dyDescent="0.25">
      <c r="B123" s="18" t="s">
        <v>265</v>
      </c>
      <c r="C123" s="24">
        <v>41366</v>
      </c>
      <c r="D123" s="33"/>
      <c r="E123" s="18" t="s">
        <v>228</v>
      </c>
      <c r="F123" s="18" t="str">
        <f>"05"</f>
        <v>05</v>
      </c>
      <c r="G123" s="18" t="s">
        <v>47</v>
      </c>
      <c r="H123" s="18" t="s">
        <v>135</v>
      </c>
      <c r="I123" s="18" t="s">
        <v>12</v>
      </c>
      <c r="J123" s="18" t="s">
        <v>229</v>
      </c>
      <c r="K123" s="18" t="str">
        <f>"01267"</f>
        <v>01267</v>
      </c>
      <c r="L123" s="18"/>
      <c r="M123" s="17"/>
      <c r="N123" s="16"/>
      <c r="O123" s="35"/>
      <c r="P123" s="16" t="s">
        <v>479</v>
      </c>
      <c r="Q123" s="16" t="s">
        <v>228</v>
      </c>
      <c r="R123" s="16" t="s">
        <v>372</v>
      </c>
      <c r="S123" s="16" t="s">
        <v>478</v>
      </c>
      <c r="T123" s="16" t="s">
        <v>47</v>
      </c>
      <c r="U123" s="16" t="s">
        <v>135</v>
      </c>
      <c r="V123" s="16" t="s">
        <v>12</v>
      </c>
      <c r="W123" s="16" t="s">
        <v>229</v>
      </c>
      <c r="X123" s="17">
        <f t="shared" si="3"/>
        <v>0</v>
      </c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</row>
    <row r="124" spans="2:37" s="2" customFormat="1" ht="14.95" customHeight="1" x14ac:dyDescent="0.25">
      <c r="B124" s="18"/>
      <c r="C124" s="19">
        <v>41378</v>
      </c>
      <c r="D124" s="33"/>
      <c r="E124" s="18" t="s">
        <v>107</v>
      </c>
      <c r="F124" s="18" t="str">
        <f>"04"</f>
        <v>04</v>
      </c>
      <c r="G124" s="18" t="s">
        <v>47</v>
      </c>
      <c r="H124" s="18" t="s">
        <v>118</v>
      </c>
      <c r="I124" s="18" t="s">
        <v>124</v>
      </c>
      <c r="J124" s="18" t="s">
        <v>12</v>
      </c>
      <c r="K124" s="18" t="str">
        <f>"01013"</f>
        <v>01013</v>
      </c>
      <c r="L124" s="18"/>
      <c r="M124" s="17"/>
      <c r="N124" s="16" t="s">
        <v>271</v>
      </c>
      <c r="O124" s="35"/>
      <c r="P124" s="16" t="s">
        <v>280</v>
      </c>
      <c r="Q124" s="16" t="s">
        <v>107</v>
      </c>
      <c r="R124" s="16" t="s">
        <v>273</v>
      </c>
      <c r="S124" s="16" t="s">
        <v>281</v>
      </c>
      <c r="T124" s="16" t="s">
        <v>47</v>
      </c>
      <c r="U124" s="16" t="s">
        <v>118</v>
      </c>
      <c r="V124" s="16" t="s">
        <v>124</v>
      </c>
      <c r="W124" s="16" t="s">
        <v>12</v>
      </c>
      <c r="X124" s="17">
        <f t="shared" si="3"/>
        <v>0</v>
      </c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</row>
    <row r="125" spans="2:37" s="2" customFormat="1" ht="14.95" customHeight="1" x14ac:dyDescent="0.25">
      <c r="B125" s="18" t="s">
        <v>260</v>
      </c>
      <c r="C125" s="25">
        <v>41388</v>
      </c>
      <c r="D125" s="33"/>
      <c r="E125" s="18" t="s">
        <v>71</v>
      </c>
      <c r="F125" s="18" t="str">
        <f>"02"</f>
        <v>02</v>
      </c>
      <c r="G125" s="18" t="s">
        <v>35</v>
      </c>
      <c r="H125" s="18" t="s">
        <v>96</v>
      </c>
      <c r="I125" s="18" t="s">
        <v>98</v>
      </c>
      <c r="J125" s="18" t="s">
        <v>178</v>
      </c>
      <c r="K125" s="18" t="str">
        <f>"01143"</f>
        <v>01143</v>
      </c>
      <c r="L125" s="18"/>
      <c r="M125" s="17"/>
      <c r="N125" s="16"/>
      <c r="O125" s="35"/>
      <c r="P125" s="16" t="s">
        <v>437</v>
      </c>
      <c r="Q125" s="16" t="s">
        <v>71</v>
      </c>
      <c r="R125" s="16" t="s">
        <v>299</v>
      </c>
      <c r="S125" s="16" t="s">
        <v>442</v>
      </c>
      <c r="T125" s="16" t="s">
        <v>35</v>
      </c>
      <c r="U125" s="16" t="s">
        <v>96</v>
      </c>
      <c r="V125" s="16" t="s">
        <v>98</v>
      </c>
      <c r="W125" s="16" t="s">
        <v>178</v>
      </c>
      <c r="X125" s="17">
        <f t="shared" si="3"/>
        <v>0</v>
      </c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</row>
    <row r="126" spans="2:37" s="2" customFormat="1" ht="14.95" customHeight="1" x14ac:dyDescent="0.25">
      <c r="B126" s="18" t="s">
        <v>263</v>
      </c>
      <c r="C126" s="25">
        <v>41388</v>
      </c>
      <c r="D126" s="33"/>
      <c r="E126" s="18" t="s">
        <v>249</v>
      </c>
      <c r="F126" s="18" t="str">
        <f>"02"</f>
        <v>02</v>
      </c>
      <c r="G126" s="18" t="s">
        <v>35</v>
      </c>
      <c r="H126" s="18" t="s">
        <v>68</v>
      </c>
      <c r="I126" s="18" t="s">
        <v>94</v>
      </c>
      <c r="J126" s="18" t="s">
        <v>248</v>
      </c>
      <c r="K126" s="18" t="str">
        <f>"01295"</f>
        <v>01295</v>
      </c>
      <c r="L126" s="18"/>
      <c r="M126" s="17"/>
      <c r="N126" s="16"/>
      <c r="O126" s="35"/>
      <c r="P126" s="16" t="s">
        <v>430</v>
      </c>
      <c r="Q126" s="16" t="s">
        <v>432</v>
      </c>
      <c r="R126" s="16" t="s">
        <v>299</v>
      </c>
      <c r="S126" s="16" t="s">
        <v>386</v>
      </c>
      <c r="T126" s="16" t="s">
        <v>35</v>
      </c>
      <c r="U126" s="16" t="s">
        <v>68</v>
      </c>
      <c r="V126" s="16" t="s">
        <v>94</v>
      </c>
      <c r="W126" s="16" t="s">
        <v>248</v>
      </c>
      <c r="X126" s="17">
        <f t="shared" si="3"/>
        <v>0</v>
      </c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</row>
    <row r="127" spans="2:37" s="2" customFormat="1" ht="14.95" customHeight="1" x14ac:dyDescent="0.25">
      <c r="B127" s="18" t="s">
        <v>260</v>
      </c>
      <c r="C127" s="24">
        <v>41389</v>
      </c>
      <c r="D127" s="33"/>
      <c r="E127" s="18" t="s">
        <v>179</v>
      </c>
      <c r="F127" s="18" t="str">
        <f>"02"</f>
        <v>02</v>
      </c>
      <c r="G127" s="18" t="s">
        <v>36</v>
      </c>
      <c r="H127" s="18" t="s">
        <v>59</v>
      </c>
      <c r="I127" s="18" t="s">
        <v>102</v>
      </c>
      <c r="J127" s="18" t="s">
        <v>180</v>
      </c>
      <c r="K127" s="18" t="str">
        <f>"01152"</f>
        <v>01152</v>
      </c>
      <c r="L127" s="18"/>
      <c r="M127" s="17"/>
      <c r="N127" s="16" t="s">
        <v>271</v>
      </c>
      <c r="O127" s="35"/>
      <c r="P127" s="16" t="s">
        <v>446</v>
      </c>
      <c r="Q127" s="16" t="s">
        <v>447</v>
      </c>
      <c r="R127" s="16" t="s">
        <v>299</v>
      </c>
      <c r="S127" s="16" t="s">
        <v>448</v>
      </c>
      <c r="T127" s="16" t="s">
        <v>36</v>
      </c>
      <c r="U127" s="16" t="s">
        <v>59</v>
      </c>
      <c r="V127" s="16" t="s">
        <v>102</v>
      </c>
      <c r="W127" s="16" t="s">
        <v>180</v>
      </c>
      <c r="X127" s="17">
        <f t="shared" si="3"/>
        <v>0</v>
      </c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</row>
    <row r="128" spans="2:37" s="2" customFormat="1" ht="14.95" customHeight="1" x14ac:dyDescent="0.25">
      <c r="B128" s="18"/>
      <c r="C128" s="24">
        <v>41390</v>
      </c>
      <c r="D128" s="33"/>
      <c r="E128" s="18" t="s">
        <v>219</v>
      </c>
      <c r="F128" s="18" t="str">
        <f>"02"</f>
        <v>02</v>
      </c>
      <c r="G128" s="18" t="s">
        <v>47</v>
      </c>
      <c r="H128" s="18" t="s">
        <v>65</v>
      </c>
      <c r="I128" s="18" t="s">
        <v>126</v>
      </c>
      <c r="J128" s="18" t="s">
        <v>220</v>
      </c>
      <c r="K128" s="18" t="str">
        <f>"01241"</f>
        <v>01241</v>
      </c>
      <c r="L128" s="18"/>
      <c r="M128" s="17"/>
      <c r="N128" s="16"/>
      <c r="O128" s="35"/>
      <c r="P128" s="16" t="s">
        <v>428</v>
      </c>
      <c r="Q128" s="16" t="s">
        <v>219</v>
      </c>
      <c r="R128" s="16" t="s">
        <v>299</v>
      </c>
      <c r="S128" s="16" t="s">
        <v>429</v>
      </c>
      <c r="T128" s="16" t="s">
        <v>47</v>
      </c>
      <c r="U128" s="16" t="s">
        <v>65</v>
      </c>
      <c r="V128" s="16" t="s">
        <v>126</v>
      </c>
      <c r="W128" s="16" t="s">
        <v>220</v>
      </c>
      <c r="X128" s="17">
        <f t="shared" si="3"/>
        <v>0</v>
      </c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</row>
    <row r="129" spans="2:37" s="2" customFormat="1" ht="14.95" customHeight="1" x14ac:dyDescent="0.25">
      <c r="B129" s="18" t="s">
        <v>260</v>
      </c>
      <c r="C129" s="24">
        <v>41391</v>
      </c>
      <c r="D129" s="33"/>
      <c r="E129" s="18" t="s">
        <v>136</v>
      </c>
      <c r="F129" s="18" t="str">
        <f>"05"</f>
        <v>05</v>
      </c>
      <c r="G129" s="18" t="s">
        <v>15</v>
      </c>
      <c r="H129" s="18" t="s">
        <v>132</v>
      </c>
      <c r="I129" s="18" t="s">
        <v>12</v>
      </c>
      <c r="J129" s="18" t="s">
        <v>12</v>
      </c>
      <c r="K129" s="18" t="str">
        <f>"01029"</f>
        <v>01029</v>
      </c>
      <c r="L129" s="18"/>
      <c r="M129" s="17"/>
      <c r="N129" s="16"/>
      <c r="O129" s="35"/>
      <c r="P129" s="16" t="s">
        <v>482</v>
      </c>
      <c r="Q129" s="16" t="s">
        <v>134</v>
      </c>
      <c r="R129" s="16" t="s">
        <v>372</v>
      </c>
      <c r="S129" s="16" t="s">
        <v>483</v>
      </c>
      <c r="T129" s="16" t="s">
        <v>15</v>
      </c>
      <c r="U129" s="16" t="s">
        <v>132</v>
      </c>
      <c r="V129" s="16" t="s">
        <v>12</v>
      </c>
      <c r="W129" s="16" t="s">
        <v>12</v>
      </c>
      <c r="X129" s="17">
        <f t="shared" si="3"/>
        <v>0</v>
      </c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</row>
    <row r="130" spans="2:37" s="2" customFormat="1" ht="14.95" customHeight="1" x14ac:dyDescent="0.25">
      <c r="B130" s="18" t="s">
        <v>263</v>
      </c>
      <c r="C130" s="24">
        <v>41396</v>
      </c>
      <c r="D130" s="33"/>
      <c r="E130" s="18" t="s">
        <v>32</v>
      </c>
      <c r="F130" s="18" t="str">
        <f>"03"</f>
        <v>03</v>
      </c>
      <c r="G130" s="18" t="s">
        <v>47</v>
      </c>
      <c r="H130" s="18" t="s">
        <v>63</v>
      </c>
      <c r="I130" s="18" t="s">
        <v>110</v>
      </c>
      <c r="J130" s="18" t="s">
        <v>196</v>
      </c>
      <c r="K130" s="18" t="str">
        <f>"01186"</f>
        <v>01186</v>
      </c>
      <c r="L130" s="18"/>
      <c r="M130" s="13"/>
      <c r="N130" s="13"/>
      <c r="O130" s="35"/>
      <c r="P130" s="16" t="s">
        <v>501</v>
      </c>
      <c r="Q130" s="16" t="s">
        <v>32</v>
      </c>
      <c r="R130" s="16" t="s">
        <v>303</v>
      </c>
      <c r="S130" s="16" t="s">
        <v>341</v>
      </c>
      <c r="T130" s="16" t="s">
        <v>47</v>
      </c>
      <c r="U130" s="16" t="s">
        <v>63</v>
      </c>
      <c r="V130" s="16" t="s">
        <v>110</v>
      </c>
      <c r="W130" s="16" t="s">
        <v>196</v>
      </c>
      <c r="X130" s="17">
        <f t="shared" si="3"/>
        <v>0</v>
      </c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</row>
    <row r="131" spans="2:37" s="2" customFormat="1" ht="14.95" customHeight="1" x14ac:dyDescent="0.25">
      <c r="B131" s="18" t="s">
        <v>262</v>
      </c>
      <c r="C131" s="24">
        <v>41398</v>
      </c>
      <c r="D131" s="33"/>
      <c r="E131" s="18" t="s">
        <v>33</v>
      </c>
      <c r="F131" s="18" t="str">
        <f>"04"</f>
        <v>04</v>
      </c>
      <c r="G131" s="18" t="s">
        <v>10</v>
      </c>
      <c r="H131" s="18" t="s">
        <v>12</v>
      </c>
      <c r="I131" s="18" t="s">
        <v>12</v>
      </c>
      <c r="J131" s="18" t="s">
        <v>12</v>
      </c>
      <c r="K131" s="18" t="str">
        <f>"00902"</f>
        <v>00902</v>
      </c>
      <c r="L131" s="18"/>
      <c r="M131" s="13"/>
      <c r="N131" s="13"/>
      <c r="O131" s="35"/>
      <c r="P131" s="16" t="s">
        <v>487</v>
      </c>
      <c r="Q131" s="16" t="s">
        <v>33</v>
      </c>
      <c r="R131" s="16" t="s">
        <v>273</v>
      </c>
      <c r="S131" s="16" t="s">
        <v>295</v>
      </c>
      <c r="T131" s="16" t="s">
        <v>10</v>
      </c>
      <c r="U131" s="16" t="s">
        <v>74</v>
      </c>
      <c r="V131" s="16" t="s">
        <v>87</v>
      </c>
      <c r="W131" s="16" t="s">
        <v>12</v>
      </c>
      <c r="X131" s="17">
        <f t="shared" ref="X131:X194" si="7">O131-D131</f>
        <v>0</v>
      </c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</row>
    <row r="132" spans="2:37" s="2" customFormat="1" ht="14.95" customHeight="1" x14ac:dyDescent="0.25">
      <c r="B132" s="18" t="s">
        <v>262</v>
      </c>
      <c r="C132" s="24">
        <v>41398</v>
      </c>
      <c r="D132" s="33"/>
      <c r="E132" s="18" t="s">
        <v>160</v>
      </c>
      <c r="F132" s="18" t="str">
        <f>"03"</f>
        <v>03</v>
      </c>
      <c r="G132" s="18" t="s">
        <v>47</v>
      </c>
      <c r="H132" s="18" t="s">
        <v>63</v>
      </c>
      <c r="I132" s="18" t="s">
        <v>110</v>
      </c>
      <c r="J132" s="18" t="s">
        <v>165</v>
      </c>
      <c r="K132" s="18" t="str">
        <f>"01115"</f>
        <v>01115</v>
      </c>
      <c r="L132" s="18"/>
      <c r="M132" s="13"/>
      <c r="N132" s="13"/>
      <c r="O132" s="35"/>
      <c r="P132" s="16" t="s">
        <v>498</v>
      </c>
      <c r="Q132" s="16" t="s">
        <v>160</v>
      </c>
      <c r="R132" s="16" t="s">
        <v>303</v>
      </c>
      <c r="S132" s="16" t="s">
        <v>499</v>
      </c>
      <c r="T132" s="16" t="s">
        <v>47</v>
      </c>
      <c r="U132" s="16" t="s">
        <v>63</v>
      </c>
      <c r="V132" s="16" t="s">
        <v>110</v>
      </c>
      <c r="W132" s="16" t="s">
        <v>500</v>
      </c>
      <c r="X132" s="17">
        <f t="shared" si="7"/>
        <v>0</v>
      </c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</row>
    <row r="133" spans="2:37" s="2" customFormat="1" ht="14.95" customHeight="1" x14ac:dyDescent="0.25">
      <c r="B133" s="18"/>
      <c r="C133" s="24">
        <v>41406</v>
      </c>
      <c r="D133" s="33"/>
      <c r="E133" s="18" t="s">
        <v>20</v>
      </c>
      <c r="F133" s="18" t="str">
        <f>"04"</f>
        <v>04</v>
      </c>
      <c r="G133" s="18" t="s">
        <v>47</v>
      </c>
      <c r="H133" s="18" t="s">
        <v>122</v>
      </c>
      <c r="I133" s="18" t="s">
        <v>222</v>
      </c>
      <c r="J133" s="18" t="s">
        <v>12</v>
      </c>
      <c r="K133" s="18" t="str">
        <f>"01251"</f>
        <v>01251</v>
      </c>
      <c r="L133" s="18"/>
      <c r="M133" s="17"/>
      <c r="N133" s="16" t="s">
        <v>271</v>
      </c>
      <c r="O133" s="35"/>
      <c r="P133" s="16" t="s">
        <v>272</v>
      </c>
      <c r="Q133" s="16" t="s">
        <v>20</v>
      </c>
      <c r="R133" s="16" t="s">
        <v>273</v>
      </c>
      <c r="S133" s="16" t="s">
        <v>274</v>
      </c>
      <c r="T133" s="16" t="s">
        <v>47</v>
      </c>
      <c r="U133" s="16" t="s">
        <v>122</v>
      </c>
      <c r="V133" s="16" t="s">
        <v>222</v>
      </c>
      <c r="W133" s="16" t="s">
        <v>12</v>
      </c>
      <c r="X133" s="17">
        <f t="shared" si="7"/>
        <v>0</v>
      </c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</row>
    <row r="134" spans="2:37" s="2" customFormat="1" ht="14.95" customHeight="1" x14ac:dyDescent="0.25">
      <c r="B134" s="18"/>
      <c r="C134" s="24">
        <v>41406</v>
      </c>
      <c r="D134" s="33"/>
      <c r="E134" s="18" t="s">
        <v>139</v>
      </c>
      <c r="F134" s="18" t="str">
        <f>"02"</f>
        <v>02</v>
      </c>
      <c r="G134" s="18" t="s">
        <v>47</v>
      </c>
      <c r="H134" s="18" t="s">
        <v>112</v>
      </c>
      <c r="I134" s="18" t="s">
        <v>115</v>
      </c>
      <c r="J134" s="18" t="s">
        <v>237</v>
      </c>
      <c r="K134" s="18" t="str">
        <f>"01281"</f>
        <v>01281</v>
      </c>
      <c r="L134" s="18"/>
      <c r="M134" s="17"/>
      <c r="N134" s="16" t="s">
        <v>271</v>
      </c>
      <c r="O134" s="35"/>
      <c r="P134" s="16" t="s">
        <v>310</v>
      </c>
      <c r="Q134" s="16" t="s">
        <v>311</v>
      </c>
      <c r="R134" s="16" t="s">
        <v>299</v>
      </c>
      <c r="S134" s="16" t="s">
        <v>319</v>
      </c>
      <c r="T134" s="16" t="s">
        <v>47</v>
      </c>
      <c r="U134" s="16" t="s">
        <v>112</v>
      </c>
      <c r="V134" s="16" t="s">
        <v>115</v>
      </c>
      <c r="W134" s="16" t="s">
        <v>237</v>
      </c>
      <c r="X134" s="17">
        <f t="shared" si="7"/>
        <v>0</v>
      </c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</row>
    <row r="135" spans="2:37" s="2" customFormat="1" ht="14.95" customHeight="1" x14ac:dyDescent="0.25">
      <c r="B135" s="18" t="s">
        <v>260</v>
      </c>
      <c r="C135" s="19">
        <v>41406</v>
      </c>
      <c r="D135" s="33"/>
      <c r="E135" s="18" t="s">
        <v>32</v>
      </c>
      <c r="F135" s="18" t="str">
        <f>"03"</f>
        <v>03</v>
      </c>
      <c r="G135" s="18" t="s">
        <v>47</v>
      </c>
      <c r="H135" s="18" t="s">
        <v>63</v>
      </c>
      <c r="I135" s="18" t="s">
        <v>106</v>
      </c>
      <c r="J135" s="18" t="s">
        <v>191</v>
      </c>
      <c r="K135" s="18" t="str">
        <f>"01178"</f>
        <v>01178</v>
      </c>
      <c r="L135" s="18"/>
      <c r="M135" s="13"/>
      <c r="N135" s="13"/>
      <c r="O135" s="35"/>
      <c r="P135" s="16" t="s">
        <v>501</v>
      </c>
      <c r="Q135" s="16" t="s">
        <v>32</v>
      </c>
      <c r="R135" s="16" t="s">
        <v>303</v>
      </c>
      <c r="S135" s="16" t="s">
        <v>502</v>
      </c>
      <c r="T135" s="16" t="s">
        <v>47</v>
      </c>
      <c r="U135" s="16" t="s">
        <v>63</v>
      </c>
      <c r="V135" s="16" t="s">
        <v>106</v>
      </c>
      <c r="W135" s="16" t="s">
        <v>191</v>
      </c>
      <c r="X135" s="17">
        <f t="shared" si="7"/>
        <v>0</v>
      </c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</row>
    <row r="136" spans="2:37" s="2" customFormat="1" ht="14.95" customHeight="1" x14ac:dyDescent="0.25">
      <c r="B136" s="18"/>
      <c r="C136" s="24">
        <v>41420</v>
      </c>
      <c r="D136" s="33"/>
      <c r="E136" s="18" t="s">
        <v>234</v>
      </c>
      <c r="F136" s="18" t="str">
        <f t="shared" ref="F136:F141" si="8">"02"</f>
        <v>02</v>
      </c>
      <c r="G136" s="18" t="s">
        <v>47</v>
      </c>
      <c r="H136" s="18" t="s">
        <v>112</v>
      </c>
      <c r="I136" s="18" t="s">
        <v>116</v>
      </c>
      <c r="J136" s="18" t="s">
        <v>239</v>
      </c>
      <c r="K136" s="18" t="str">
        <f>"01284"</f>
        <v>01284</v>
      </c>
      <c r="L136" s="18"/>
      <c r="M136" s="17"/>
      <c r="N136" s="16" t="s">
        <v>271</v>
      </c>
      <c r="O136" s="35"/>
      <c r="P136" s="16" t="s">
        <v>347</v>
      </c>
      <c r="Q136" s="16" t="s">
        <v>234</v>
      </c>
      <c r="R136" s="16" t="s">
        <v>299</v>
      </c>
      <c r="S136" s="16" t="s">
        <v>348</v>
      </c>
      <c r="T136" s="16" t="s">
        <v>47</v>
      </c>
      <c r="U136" s="16" t="s">
        <v>112</v>
      </c>
      <c r="V136" s="16" t="s">
        <v>116</v>
      </c>
      <c r="W136" s="16" t="s">
        <v>239</v>
      </c>
      <c r="X136" s="17">
        <f t="shared" si="7"/>
        <v>0</v>
      </c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</row>
    <row r="137" spans="2:37" s="2" customFormat="1" ht="14.95" customHeight="1" x14ac:dyDescent="0.25">
      <c r="B137" s="18" t="s">
        <v>263</v>
      </c>
      <c r="C137" s="25">
        <v>41424</v>
      </c>
      <c r="D137" s="33"/>
      <c r="E137" s="18" t="s">
        <v>215</v>
      </c>
      <c r="F137" s="18" t="str">
        <f t="shared" si="8"/>
        <v>02</v>
      </c>
      <c r="G137" s="18" t="s">
        <v>47</v>
      </c>
      <c r="H137" s="18" t="s">
        <v>118</v>
      </c>
      <c r="I137" s="18" t="s">
        <v>124</v>
      </c>
      <c r="J137" s="18" t="s">
        <v>214</v>
      </c>
      <c r="K137" s="18" t="str">
        <f>"01231"</f>
        <v>01231</v>
      </c>
      <c r="L137" s="18"/>
      <c r="M137" s="17"/>
      <c r="N137" s="16"/>
      <c r="O137" s="35"/>
      <c r="P137" s="16" t="s">
        <v>308</v>
      </c>
      <c r="Q137" s="16" t="s">
        <v>215</v>
      </c>
      <c r="R137" s="16" t="s">
        <v>299</v>
      </c>
      <c r="S137" s="16" t="s">
        <v>309</v>
      </c>
      <c r="T137" s="16" t="s">
        <v>47</v>
      </c>
      <c r="U137" s="16" t="s">
        <v>118</v>
      </c>
      <c r="V137" s="16" t="s">
        <v>124</v>
      </c>
      <c r="W137" s="16" t="s">
        <v>214</v>
      </c>
      <c r="X137" s="17">
        <f t="shared" si="7"/>
        <v>0</v>
      </c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</row>
    <row r="138" spans="2:37" s="2" customFormat="1" ht="14.95" customHeight="1" x14ac:dyDescent="0.25">
      <c r="B138" s="18" t="s">
        <v>265</v>
      </c>
      <c r="C138" s="24">
        <v>41432</v>
      </c>
      <c r="D138" s="33"/>
      <c r="E138" s="18" t="s">
        <v>13</v>
      </c>
      <c r="F138" s="18" t="str">
        <f t="shared" si="8"/>
        <v>02</v>
      </c>
      <c r="G138" s="18" t="s">
        <v>47</v>
      </c>
      <c r="H138" s="18" t="s">
        <v>112</v>
      </c>
      <c r="I138" s="18" t="s">
        <v>114</v>
      </c>
      <c r="J138" s="18" t="s">
        <v>199</v>
      </c>
      <c r="K138" s="18" t="str">
        <f>"01192"</f>
        <v>01192</v>
      </c>
      <c r="L138" s="18"/>
      <c r="M138" s="17"/>
      <c r="N138" s="16" t="s">
        <v>271</v>
      </c>
      <c r="O138" s="35"/>
      <c r="P138" s="16" t="s">
        <v>355</v>
      </c>
      <c r="Q138" s="16" t="s">
        <v>13</v>
      </c>
      <c r="R138" s="16" t="s">
        <v>299</v>
      </c>
      <c r="S138" s="16" t="s">
        <v>359</v>
      </c>
      <c r="T138" s="16" t="s">
        <v>47</v>
      </c>
      <c r="U138" s="16" t="s">
        <v>112</v>
      </c>
      <c r="V138" s="16" t="s">
        <v>114</v>
      </c>
      <c r="W138" s="16" t="s">
        <v>199</v>
      </c>
      <c r="X138" s="17">
        <f t="shared" si="7"/>
        <v>0</v>
      </c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</row>
    <row r="139" spans="2:37" s="2" customFormat="1" ht="14.95" customHeight="1" x14ac:dyDescent="0.25">
      <c r="B139" s="18"/>
      <c r="C139" s="19">
        <v>41448</v>
      </c>
      <c r="D139" s="33"/>
      <c r="E139" s="18" t="s">
        <v>139</v>
      </c>
      <c r="F139" s="18" t="str">
        <f t="shared" si="8"/>
        <v>02</v>
      </c>
      <c r="G139" s="18" t="s">
        <v>47</v>
      </c>
      <c r="H139" s="18" t="s">
        <v>118</v>
      </c>
      <c r="I139" s="18" t="s">
        <v>119</v>
      </c>
      <c r="J139" s="18" t="s">
        <v>203</v>
      </c>
      <c r="K139" s="18" t="str">
        <f>"01209"</f>
        <v>01209</v>
      </c>
      <c r="L139" s="18"/>
      <c r="M139" s="17"/>
      <c r="N139" s="16" t="s">
        <v>271</v>
      </c>
      <c r="O139" s="35"/>
      <c r="P139" s="16" t="s">
        <v>310</v>
      </c>
      <c r="Q139" s="16" t="s">
        <v>311</v>
      </c>
      <c r="R139" s="16" t="s">
        <v>299</v>
      </c>
      <c r="S139" s="16" t="s">
        <v>313</v>
      </c>
      <c r="T139" s="16" t="s">
        <v>47</v>
      </c>
      <c r="U139" s="16" t="s">
        <v>118</v>
      </c>
      <c r="V139" s="16" t="s">
        <v>119</v>
      </c>
      <c r="W139" s="16" t="s">
        <v>203</v>
      </c>
      <c r="X139" s="17">
        <f t="shared" si="7"/>
        <v>0</v>
      </c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</row>
    <row r="140" spans="2:37" s="2" customFormat="1" ht="14.95" customHeight="1" x14ac:dyDescent="0.25">
      <c r="B140" s="18" t="s">
        <v>261</v>
      </c>
      <c r="C140" s="19">
        <v>41462</v>
      </c>
      <c r="D140" s="33"/>
      <c r="E140" s="18" t="s">
        <v>206</v>
      </c>
      <c r="F140" s="18" t="str">
        <f t="shared" si="8"/>
        <v>02</v>
      </c>
      <c r="G140" s="18" t="s">
        <v>47</v>
      </c>
      <c r="H140" s="18" t="s">
        <v>118</v>
      </c>
      <c r="I140" s="18" t="s">
        <v>124</v>
      </c>
      <c r="J140" s="18" t="s">
        <v>213</v>
      </c>
      <c r="K140" s="18" t="str">
        <f>"01228"</f>
        <v>01228</v>
      </c>
      <c r="L140" s="18"/>
      <c r="M140" s="17"/>
      <c r="N140" s="16" t="s">
        <v>271</v>
      </c>
      <c r="O140" s="35"/>
      <c r="P140" s="16" t="s">
        <v>514</v>
      </c>
      <c r="Q140" s="16" t="s">
        <v>206</v>
      </c>
      <c r="R140" s="16" t="s">
        <v>299</v>
      </c>
      <c r="S140" s="16" t="s">
        <v>352</v>
      </c>
      <c r="T140" s="16" t="s">
        <v>47</v>
      </c>
      <c r="U140" s="16" t="s">
        <v>118</v>
      </c>
      <c r="V140" s="16" t="s">
        <v>124</v>
      </c>
      <c r="W140" s="16" t="s">
        <v>213</v>
      </c>
      <c r="X140" s="17">
        <f t="shared" si="7"/>
        <v>0</v>
      </c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</row>
    <row r="141" spans="2:37" s="2" customFormat="1" ht="14.95" customHeight="1" x14ac:dyDescent="0.25">
      <c r="B141" s="18" t="s">
        <v>260</v>
      </c>
      <c r="C141" s="24">
        <v>41462</v>
      </c>
      <c r="D141" s="33"/>
      <c r="E141" s="18" t="s">
        <v>139</v>
      </c>
      <c r="F141" s="18" t="str">
        <f t="shared" si="8"/>
        <v>02</v>
      </c>
      <c r="G141" s="18" t="s">
        <v>47</v>
      </c>
      <c r="H141" s="18" t="s">
        <v>112</v>
      </c>
      <c r="I141" s="18" t="s">
        <v>117</v>
      </c>
      <c r="J141" s="18" t="s">
        <v>235</v>
      </c>
      <c r="K141" s="18" t="str">
        <f>"01276"</f>
        <v>01276</v>
      </c>
      <c r="L141" s="18"/>
      <c r="M141" s="17"/>
      <c r="N141" s="16" t="s">
        <v>271</v>
      </c>
      <c r="O141" s="35"/>
      <c r="P141" s="16" t="s">
        <v>310</v>
      </c>
      <c r="Q141" s="16" t="s">
        <v>314</v>
      </c>
      <c r="R141" s="16" t="s">
        <v>299</v>
      </c>
      <c r="S141" s="16" t="s">
        <v>315</v>
      </c>
      <c r="T141" s="16" t="s">
        <v>47</v>
      </c>
      <c r="U141" s="16" t="s">
        <v>112</v>
      </c>
      <c r="V141" s="16" t="s">
        <v>117</v>
      </c>
      <c r="W141" s="16" t="s">
        <v>235</v>
      </c>
      <c r="X141" s="17">
        <f t="shared" si="7"/>
        <v>0</v>
      </c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</row>
    <row r="142" spans="2:37" s="2" customFormat="1" ht="14.95" customHeight="1" x14ac:dyDescent="0.25">
      <c r="B142" s="18"/>
      <c r="C142" s="24">
        <v>41462</v>
      </c>
      <c r="D142" s="33"/>
      <c r="E142" s="18" t="s">
        <v>14</v>
      </c>
      <c r="F142" s="18" t="str">
        <f>"04"</f>
        <v>04</v>
      </c>
      <c r="G142" s="18" t="s">
        <v>47</v>
      </c>
      <c r="H142" s="18" t="s">
        <v>135</v>
      </c>
      <c r="I142" s="18" t="s">
        <v>226</v>
      </c>
      <c r="J142" s="18" t="s">
        <v>12</v>
      </c>
      <c r="K142" s="18" t="str">
        <f>"01262"</f>
        <v>01262</v>
      </c>
      <c r="L142" s="18"/>
      <c r="M142" s="17"/>
      <c r="N142" s="16"/>
      <c r="O142" s="35"/>
      <c r="P142" s="16" t="s">
        <v>486</v>
      </c>
      <c r="Q142" s="16" t="s">
        <v>14</v>
      </c>
      <c r="R142" s="16" t="s">
        <v>273</v>
      </c>
      <c r="S142" s="16" t="s">
        <v>375</v>
      </c>
      <c r="T142" s="16" t="s">
        <v>47</v>
      </c>
      <c r="U142" s="16" t="s">
        <v>135</v>
      </c>
      <c r="V142" s="16" t="s">
        <v>226</v>
      </c>
      <c r="W142" s="16" t="s">
        <v>12</v>
      </c>
      <c r="X142" s="17">
        <f t="shared" si="7"/>
        <v>0</v>
      </c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</row>
    <row r="143" spans="2:37" s="2" customFormat="1" ht="14.95" customHeight="1" x14ac:dyDescent="0.25">
      <c r="B143" s="18" t="s">
        <v>261</v>
      </c>
      <c r="C143" s="19">
        <v>41467</v>
      </c>
      <c r="D143" s="33"/>
      <c r="E143" s="18" t="s">
        <v>194</v>
      </c>
      <c r="F143" s="18" t="str">
        <f>"02"</f>
        <v>02</v>
      </c>
      <c r="G143" s="18" t="s">
        <v>47</v>
      </c>
      <c r="H143" s="18" t="s">
        <v>63</v>
      </c>
      <c r="I143" s="18" t="s">
        <v>108</v>
      </c>
      <c r="J143" s="18" t="s">
        <v>192</v>
      </c>
      <c r="K143" s="18" t="str">
        <f>"01180"</f>
        <v>01180</v>
      </c>
      <c r="L143" s="18"/>
      <c r="M143" s="17"/>
      <c r="N143" s="16" t="s">
        <v>271</v>
      </c>
      <c r="O143" s="35"/>
      <c r="P143" s="16" t="s">
        <v>349</v>
      </c>
      <c r="Q143" s="16" t="s">
        <v>194</v>
      </c>
      <c r="R143" s="16" t="s">
        <v>299</v>
      </c>
      <c r="S143" s="16" t="s">
        <v>344</v>
      </c>
      <c r="T143" s="16" t="s">
        <v>47</v>
      </c>
      <c r="U143" s="16" t="s">
        <v>63</v>
      </c>
      <c r="V143" s="16" t="s">
        <v>108</v>
      </c>
      <c r="W143" s="16" t="s">
        <v>192</v>
      </c>
      <c r="X143" s="17">
        <f t="shared" si="7"/>
        <v>0</v>
      </c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</row>
    <row r="144" spans="2:37" s="2" customFormat="1" ht="14.95" customHeight="1" x14ac:dyDescent="0.25">
      <c r="B144" s="18"/>
      <c r="C144" s="24">
        <v>41474</v>
      </c>
      <c r="D144" s="33"/>
      <c r="E144" s="18" t="s">
        <v>103</v>
      </c>
      <c r="F144" s="18" t="str">
        <f>"02"</f>
        <v>02</v>
      </c>
      <c r="G144" s="18" t="s">
        <v>47</v>
      </c>
      <c r="H144" s="18" t="s">
        <v>63</v>
      </c>
      <c r="I144" s="18" t="s">
        <v>108</v>
      </c>
      <c r="J144" s="18" t="s">
        <v>192</v>
      </c>
      <c r="K144" s="18" t="str">
        <f>"01180"</f>
        <v>01180</v>
      </c>
      <c r="L144" s="18"/>
      <c r="M144" s="17"/>
      <c r="N144" s="16"/>
      <c r="O144" s="35"/>
      <c r="P144" s="16" t="s">
        <v>390</v>
      </c>
      <c r="Q144" s="16" t="s">
        <v>121</v>
      </c>
      <c r="R144" s="16" t="s">
        <v>299</v>
      </c>
      <c r="S144" s="16" t="s">
        <v>344</v>
      </c>
      <c r="T144" s="16" t="s">
        <v>47</v>
      </c>
      <c r="U144" s="16" t="s">
        <v>63</v>
      </c>
      <c r="V144" s="16" t="s">
        <v>108</v>
      </c>
      <c r="W144" s="16" t="s">
        <v>192</v>
      </c>
      <c r="X144" s="17">
        <f t="shared" si="7"/>
        <v>0</v>
      </c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</row>
    <row r="145" spans="2:37" s="2" customFormat="1" ht="14.95" customHeight="1" x14ac:dyDescent="0.25">
      <c r="B145" s="18" t="s">
        <v>260</v>
      </c>
      <c r="C145" s="24">
        <v>41475</v>
      </c>
      <c r="D145" s="33"/>
      <c r="E145" s="18" t="s">
        <v>218</v>
      </c>
      <c r="F145" s="18" t="str">
        <f>"02"</f>
        <v>02</v>
      </c>
      <c r="G145" s="18" t="s">
        <v>47</v>
      </c>
      <c r="H145" s="18" t="s">
        <v>65</v>
      </c>
      <c r="I145" s="18" t="s">
        <v>125</v>
      </c>
      <c r="J145" s="18" t="s">
        <v>217</v>
      </c>
      <c r="K145" s="18" t="str">
        <f>"01236"</f>
        <v>01236</v>
      </c>
      <c r="L145" s="18"/>
      <c r="M145" s="17"/>
      <c r="N145" s="16" t="s">
        <v>271</v>
      </c>
      <c r="O145" s="35"/>
      <c r="P145" s="16" t="s">
        <v>456</v>
      </c>
      <c r="Q145" s="16" t="s">
        <v>218</v>
      </c>
      <c r="R145" s="16" t="s">
        <v>299</v>
      </c>
      <c r="S145" s="16" t="s">
        <v>457</v>
      </c>
      <c r="T145" s="16" t="s">
        <v>47</v>
      </c>
      <c r="U145" s="16" t="s">
        <v>65</v>
      </c>
      <c r="V145" s="16" t="s">
        <v>125</v>
      </c>
      <c r="W145" s="16" t="s">
        <v>217</v>
      </c>
      <c r="X145" s="17">
        <f t="shared" si="7"/>
        <v>0</v>
      </c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</row>
    <row r="146" spans="2:37" s="2" customFormat="1" ht="14.95" customHeight="1" x14ac:dyDescent="0.25">
      <c r="B146" s="18" t="s">
        <v>263</v>
      </c>
      <c r="C146" s="24">
        <v>41476</v>
      </c>
      <c r="D146" s="33"/>
      <c r="E146" s="18" t="s">
        <v>56</v>
      </c>
      <c r="F146" s="18" t="str">
        <f>"05"</f>
        <v>05</v>
      </c>
      <c r="G146" s="18" t="s">
        <v>47</v>
      </c>
      <c r="H146" s="18" t="s">
        <v>135</v>
      </c>
      <c r="I146" s="18" t="s">
        <v>226</v>
      </c>
      <c r="J146" s="18" t="s">
        <v>12</v>
      </c>
      <c r="K146" s="18" t="str">
        <f>"01262"</f>
        <v>01262</v>
      </c>
      <c r="L146" s="18"/>
      <c r="M146" s="17"/>
      <c r="N146" s="16" t="s">
        <v>271</v>
      </c>
      <c r="O146" s="35"/>
      <c r="P146" s="16" t="s">
        <v>374</v>
      </c>
      <c r="Q146" s="16" t="s">
        <v>56</v>
      </c>
      <c r="R146" s="16" t="s">
        <v>372</v>
      </c>
      <c r="S146" s="16" t="s">
        <v>375</v>
      </c>
      <c r="T146" s="16" t="s">
        <v>47</v>
      </c>
      <c r="U146" s="16" t="s">
        <v>135</v>
      </c>
      <c r="V146" s="16" t="s">
        <v>226</v>
      </c>
      <c r="W146" s="16" t="s">
        <v>12</v>
      </c>
      <c r="X146" s="17">
        <f t="shared" si="7"/>
        <v>0</v>
      </c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</row>
    <row r="147" spans="2:37" s="2" customFormat="1" ht="14.95" customHeight="1" x14ac:dyDescent="0.25">
      <c r="B147" s="18" t="s">
        <v>260</v>
      </c>
      <c r="C147" s="24">
        <v>41476</v>
      </c>
      <c r="D147" s="33"/>
      <c r="E147" s="18" t="s">
        <v>210</v>
      </c>
      <c r="F147" s="18" t="str">
        <f>"02"</f>
        <v>02</v>
      </c>
      <c r="G147" s="18" t="s">
        <v>47</v>
      </c>
      <c r="H147" s="18" t="s">
        <v>118</v>
      </c>
      <c r="I147" s="18" t="s">
        <v>124</v>
      </c>
      <c r="J147" s="18" t="s">
        <v>211</v>
      </c>
      <c r="K147" s="18" t="str">
        <f>"01226"</f>
        <v>01226</v>
      </c>
      <c r="L147" s="18"/>
      <c r="M147" s="17"/>
      <c r="N147" s="16" t="s">
        <v>271</v>
      </c>
      <c r="O147" s="35"/>
      <c r="P147" s="16" t="s">
        <v>345</v>
      </c>
      <c r="Q147" s="16" t="s">
        <v>210</v>
      </c>
      <c r="R147" s="16" t="s">
        <v>299</v>
      </c>
      <c r="S147" s="16" t="s">
        <v>346</v>
      </c>
      <c r="T147" s="16" t="s">
        <v>47</v>
      </c>
      <c r="U147" s="16" t="s">
        <v>118</v>
      </c>
      <c r="V147" s="16" t="s">
        <v>124</v>
      </c>
      <c r="W147" s="16" t="s">
        <v>211</v>
      </c>
      <c r="X147" s="17">
        <f t="shared" si="7"/>
        <v>0</v>
      </c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</row>
    <row r="148" spans="2:37" s="2" customFormat="1" ht="14.95" customHeight="1" x14ac:dyDescent="0.25">
      <c r="B148" s="18"/>
      <c r="C148" s="24">
        <v>41480</v>
      </c>
      <c r="D148" s="33"/>
      <c r="E148" s="18" t="s">
        <v>103</v>
      </c>
      <c r="F148" s="18" t="str">
        <f>"02"</f>
        <v>02</v>
      </c>
      <c r="G148" s="18" t="s">
        <v>35</v>
      </c>
      <c r="H148" s="18" t="s">
        <v>96</v>
      </c>
      <c r="I148" s="18" t="s">
        <v>97</v>
      </c>
      <c r="J148" s="18" t="s">
        <v>176</v>
      </c>
      <c r="K148" s="18" t="str">
        <f>"01136"</f>
        <v>01136</v>
      </c>
      <c r="L148" s="18"/>
      <c r="M148" s="17"/>
      <c r="N148" s="16"/>
      <c r="O148" s="35"/>
      <c r="P148" s="16" t="s">
        <v>390</v>
      </c>
      <c r="Q148" s="16" t="s">
        <v>121</v>
      </c>
      <c r="R148" s="16" t="s">
        <v>299</v>
      </c>
      <c r="S148" s="16" t="s">
        <v>393</v>
      </c>
      <c r="T148" s="16" t="s">
        <v>35</v>
      </c>
      <c r="U148" s="16" t="s">
        <v>96</v>
      </c>
      <c r="V148" s="16" t="s">
        <v>97</v>
      </c>
      <c r="W148" s="16" t="s">
        <v>176</v>
      </c>
      <c r="X148" s="17">
        <f t="shared" si="7"/>
        <v>0</v>
      </c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</row>
    <row r="149" spans="2:37" s="2" customFormat="1" ht="14.95" customHeight="1" x14ac:dyDescent="0.25">
      <c r="B149" s="18" t="s">
        <v>261</v>
      </c>
      <c r="C149" s="24">
        <v>41488</v>
      </c>
      <c r="D149" s="33"/>
      <c r="E149" s="18" t="s">
        <v>34</v>
      </c>
      <c r="F149" s="18" t="str">
        <f>"02"</f>
        <v>02</v>
      </c>
      <c r="G149" s="18" t="s">
        <v>35</v>
      </c>
      <c r="H149" s="18" t="s">
        <v>68</v>
      </c>
      <c r="I149" s="18" t="s">
        <v>69</v>
      </c>
      <c r="J149" s="18" t="s">
        <v>70</v>
      </c>
      <c r="K149" s="18" t="str">
        <f>"00952"</f>
        <v>00952</v>
      </c>
      <c r="L149" s="18"/>
      <c r="M149" s="17"/>
      <c r="N149" s="16" t="s">
        <v>271</v>
      </c>
      <c r="O149" s="35"/>
      <c r="P149" s="16" t="s">
        <v>437</v>
      </c>
      <c r="Q149" s="16" t="s">
        <v>71</v>
      </c>
      <c r="R149" s="16" t="s">
        <v>299</v>
      </c>
      <c r="S149" s="16" t="s">
        <v>438</v>
      </c>
      <c r="T149" s="16" t="s">
        <v>35</v>
      </c>
      <c r="U149" s="16" t="s">
        <v>68</v>
      </c>
      <c r="V149" s="16" t="s">
        <v>69</v>
      </c>
      <c r="W149" s="16" t="s">
        <v>70</v>
      </c>
      <c r="X149" s="17">
        <f t="shared" si="7"/>
        <v>0</v>
      </c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</row>
    <row r="150" spans="2:37" s="2" customFormat="1" ht="14.95" customHeight="1" x14ac:dyDescent="0.25">
      <c r="B150" s="18"/>
      <c r="C150" s="24">
        <v>41489</v>
      </c>
      <c r="D150" s="33"/>
      <c r="E150" s="18" t="s">
        <v>51</v>
      </c>
      <c r="F150" s="18" t="str">
        <f>"04"</f>
        <v>04</v>
      </c>
      <c r="G150" s="18" t="s">
        <v>10</v>
      </c>
      <c r="H150" s="18" t="s">
        <v>74</v>
      </c>
      <c r="I150" s="18" t="s">
        <v>87</v>
      </c>
      <c r="J150" s="18" t="s">
        <v>12</v>
      </c>
      <c r="K150" s="18" t="str">
        <f>"00972"</f>
        <v>00972</v>
      </c>
      <c r="L150" s="18"/>
      <c r="M150" s="17"/>
      <c r="N150" s="16"/>
      <c r="O150" s="35"/>
      <c r="P150" s="16" t="s">
        <v>293</v>
      </c>
      <c r="Q150" s="16" t="s">
        <v>51</v>
      </c>
      <c r="R150" s="16" t="s">
        <v>273</v>
      </c>
      <c r="S150" s="16" t="s">
        <v>295</v>
      </c>
      <c r="T150" s="16" t="s">
        <v>10</v>
      </c>
      <c r="U150" s="16" t="s">
        <v>74</v>
      </c>
      <c r="V150" s="16" t="s">
        <v>87</v>
      </c>
      <c r="W150" s="16" t="s">
        <v>12</v>
      </c>
      <c r="X150" s="17">
        <f t="shared" si="7"/>
        <v>0</v>
      </c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</row>
    <row r="151" spans="2:37" s="2" customFormat="1" ht="14.95" customHeight="1" x14ac:dyDescent="0.25">
      <c r="B151" s="18"/>
      <c r="C151" s="24">
        <v>41490</v>
      </c>
      <c r="D151" s="33"/>
      <c r="E151" s="18" t="s">
        <v>139</v>
      </c>
      <c r="F151" s="18" t="str">
        <f>"02"</f>
        <v>02</v>
      </c>
      <c r="G151" s="18" t="s">
        <v>47</v>
      </c>
      <c r="H151" s="18" t="s">
        <v>118</v>
      </c>
      <c r="I151" s="18" t="s">
        <v>124</v>
      </c>
      <c r="J151" s="18" t="s">
        <v>240</v>
      </c>
      <c r="K151" s="18" t="str">
        <f>"01286"</f>
        <v>01286</v>
      </c>
      <c r="L151" s="18"/>
      <c r="M151" s="17"/>
      <c r="N151" s="16" t="s">
        <v>271</v>
      </c>
      <c r="O151" s="35"/>
      <c r="P151" s="16" t="s">
        <v>310</v>
      </c>
      <c r="Q151" s="16" t="s">
        <v>314</v>
      </c>
      <c r="R151" s="16" t="s">
        <v>299</v>
      </c>
      <c r="S151" s="16" t="s">
        <v>318</v>
      </c>
      <c r="T151" s="16" t="s">
        <v>47</v>
      </c>
      <c r="U151" s="16" t="s">
        <v>118</v>
      </c>
      <c r="V151" s="16" t="s">
        <v>124</v>
      </c>
      <c r="W151" s="16" t="s">
        <v>240</v>
      </c>
      <c r="X151" s="17">
        <f t="shared" si="7"/>
        <v>0</v>
      </c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</row>
    <row r="152" spans="2:37" s="2" customFormat="1" ht="14.95" customHeight="1" x14ac:dyDescent="0.25">
      <c r="B152" s="18" t="s">
        <v>263</v>
      </c>
      <c r="C152" s="19">
        <v>41490</v>
      </c>
      <c r="D152" s="33"/>
      <c r="E152" s="18" t="s">
        <v>156</v>
      </c>
      <c r="F152" s="18" t="str">
        <f>"04"</f>
        <v>04</v>
      </c>
      <c r="G152" s="18" t="s">
        <v>47</v>
      </c>
      <c r="H152" s="18" t="s">
        <v>63</v>
      </c>
      <c r="I152" s="18" t="s">
        <v>108</v>
      </c>
      <c r="J152" s="18" t="s">
        <v>247</v>
      </c>
      <c r="K152" s="18" t="str">
        <f>"01294"</f>
        <v>01294</v>
      </c>
      <c r="L152" s="18"/>
      <c r="M152" s="17"/>
      <c r="N152" s="16"/>
      <c r="O152" s="35"/>
      <c r="P152" s="16" t="s">
        <v>510</v>
      </c>
      <c r="Q152" s="16" t="s">
        <v>156</v>
      </c>
      <c r="R152" s="16" t="s">
        <v>273</v>
      </c>
      <c r="S152" s="16" t="s">
        <v>511</v>
      </c>
      <c r="T152" s="16" t="s">
        <v>47</v>
      </c>
      <c r="U152" s="16" t="s">
        <v>118</v>
      </c>
      <c r="V152" s="16" t="s">
        <v>512</v>
      </c>
      <c r="W152" s="16" t="s">
        <v>247</v>
      </c>
      <c r="X152" s="17">
        <f t="shared" si="7"/>
        <v>0</v>
      </c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</row>
    <row r="153" spans="2:37" s="2" customFormat="1" ht="14.95" customHeight="1" x14ac:dyDescent="0.25">
      <c r="B153" s="18"/>
      <c r="C153" s="25">
        <v>41495</v>
      </c>
      <c r="D153" s="33"/>
      <c r="E153" s="18" t="s">
        <v>13</v>
      </c>
      <c r="F153" s="18" t="str">
        <f>"02"</f>
        <v>02</v>
      </c>
      <c r="G153" s="18" t="s">
        <v>47</v>
      </c>
      <c r="H153" s="18" t="s">
        <v>118</v>
      </c>
      <c r="I153" s="18" t="s">
        <v>119</v>
      </c>
      <c r="J153" s="18" t="s">
        <v>202</v>
      </c>
      <c r="K153" s="18" t="str">
        <f>"01208"</f>
        <v>01208</v>
      </c>
      <c r="L153" s="18"/>
      <c r="M153" s="17"/>
      <c r="N153" s="16"/>
      <c r="O153" s="35"/>
      <c r="P153" s="16" t="s">
        <v>355</v>
      </c>
      <c r="Q153" s="16" t="s">
        <v>13</v>
      </c>
      <c r="R153" s="16" t="s">
        <v>299</v>
      </c>
      <c r="S153" s="16" t="s">
        <v>364</v>
      </c>
      <c r="T153" s="16" t="s">
        <v>47</v>
      </c>
      <c r="U153" s="16" t="s">
        <v>118</v>
      </c>
      <c r="V153" s="16" t="s">
        <v>119</v>
      </c>
      <c r="W153" s="16" t="s">
        <v>202</v>
      </c>
      <c r="X153" s="17">
        <f t="shared" si="7"/>
        <v>0</v>
      </c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</row>
    <row r="154" spans="2:37" s="2" customFormat="1" ht="14.95" customHeight="1" x14ac:dyDescent="0.25">
      <c r="B154" s="18"/>
      <c r="C154" s="19">
        <v>41518</v>
      </c>
      <c r="D154" s="33"/>
      <c r="E154" s="18" t="s">
        <v>219</v>
      </c>
      <c r="F154" s="18" t="str">
        <f>"02"</f>
        <v>02</v>
      </c>
      <c r="G154" s="18" t="s">
        <v>47</v>
      </c>
      <c r="H154" s="18" t="s">
        <v>65</v>
      </c>
      <c r="I154" s="18" t="s">
        <v>126</v>
      </c>
      <c r="J154" s="18" t="s">
        <v>255</v>
      </c>
      <c r="K154" s="18" t="str">
        <f>"01305"</f>
        <v>01305</v>
      </c>
      <c r="L154" s="18"/>
      <c r="M154" s="17"/>
      <c r="N154" s="16" t="s">
        <v>271</v>
      </c>
      <c r="O154" s="35"/>
      <c r="P154" s="16" t="s">
        <v>428</v>
      </c>
      <c r="Q154" s="16" t="s">
        <v>219</v>
      </c>
      <c r="R154" s="16" t="s">
        <v>299</v>
      </c>
      <c r="S154" s="16" t="s">
        <v>300</v>
      </c>
      <c r="T154" s="16" t="s">
        <v>47</v>
      </c>
      <c r="U154" s="16" t="s">
        <v>65</v>
      </c>
      <c r="V154" s="16" t="s">
        <v>126</v>
      </c>
      <c r="W154" s="16" t="s">
        <v>255</v>
      </c>
      <c r="X154" s="17">
        <f t="shared" si="7"/>
        <v>0</v>
      </c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</row>
    <row r="155" spans="2:37" s="2" customFormat="1" ht="14.95" customHeight="1" x14ac:dyDescent="0.25">
      <c r="B155" s="18" t="s">
        <v>261</v>
      </c>
      <c r="C155" s="19">
        <v>41518</v>
      </c>
      <c r="D155" s="33"/>
      <c r="E155" s="18" t="s">
        <v>71</v>
      </c>
      <c r="F155" s="18" t="str">
        <f>"02"</f>
        <v>02</v>
      </c>
      <c r="G155" s="18" t="s">
        <v>35</v>
      </c>
      <c r="H155" s="18" t="s">
        <v>68</v>
      </c>
      <c r="I155" s="18" t="s">
        <v>94</v>
      </c>
      <c r="J155" s="18" t="s">
        <v>250</v>
      </c>
      <c r="K155" s="18" t="str">
        <f>"01296"</f>
        <v>01296</v>
      </c>
      <c r="L155" s="18"/>
      <c r="M155" s="17"/>
      <c r="N155" s="16" t="s">
        <v>271</v>
      </c>
      <c r="O155" s="35"/>
      <c r="P155" s="16" t="s">
        <v>437</v>
      </c>
      <c r="Q155" s="16" t="s">
        <v>71</v>
      </c>
      <c r="R155" s="16" t="s">
        <v>299</v>
      </c>
      <c r="S155" s="16" t="s">
        <v>278</v>
      </c>
      <c r="T155" s="16" t="s">
        <v>35</v>
      </c>
      <c r="U155" s="16" t="s">
        <v>68</v>
      </c>
      <c r="V155" s="16" t="s">
        <v>94</v>
      </c>
      <c r="W155" s="16" t="s">
        <v>250</v>
      </c>
      <c r="X155" s="17">
        <f t="shared" si="7"/>
        <v>0</v>
      </c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</row>
    <row r="156" spans="2:37" s="2" customFormat="1" ht="14.95" customHeight="1" x14ac:dyDescent="0.25">
      <c r="B156" s="18" t="s">
        <v>262</v>
      </c>
      <c r="C156" s="24">
        <v>41518</v>
      </c>
      <c r="D156" s="33"/>
      <c r="E156" s="18" t="s">
        <v>71</v>
      </c>
      <c r="F156" s="18" t="str">
        <f>"02"</f>
        <v>02</v>
      </c>
      <c r="G156" s="18" t="s">
        <v>35</v>
      </c>
      <c r="H156" s="18" t="s">
        <v>58</v>
      </c>
      <c r="I156" s="18" t="s">
        <v>95</v>
      </c>
      <c r="J156" s="18" t="s">
        <v>224</v>
      </c>
      <c r="K156" s="18" t="str">
        <f>"01258"</f>
        <v>01258</v>
      </c>
      <c r="L156" s="18"/>
      <c r="M156" s="17"/>
      <c r="N156" s="16" t="s">
        <v>271</v>
      </c>
      <c r="O156" s="35"/>
      <c r="P156" s="16" t="s">
        <v>390</v>
      </c>
      <c r="Q156" s="16" t="s">
        <v>121</v>
      </c>
      <c r="R156" s="16" t="s">
        <v>299</v>
      </c>
      <c r="S156" s="16" t="s">
        <v>391</v>
      </c>
      <c r="T156" s="16" t="s">
        <v>35</v>
      </c>
      <c r="U156" s="16" t="s">
        <v>96</v>
      </c>
      <c r="V156" s="16" t="s">
        <v>98</v>
      </c>
      <c r="W156" s="16" t="s">
        <v>392</v>
      </c>
      <c r="X156" s="17">
        <f t="shared" si="7"/>
        <v>0</v>
      </c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</row>
    <row r="157" spans="2:37" s="2" customFormat="1" ht="14.95" customHeight="1" x14ac:dyDescent="0.25">
      <c r="B157" s="18" t="s">
        <v>260</v>
      </c>
      <c r="C157" s="24">
        <v>41518</v>
      </c>
      <c r="D157" s="33"/>
      <c r="E157" s="18" t="s">
        <v>37</v>
      </c>
      <c r="F157" s="18" t="str">
        <f>"04"</f>
        <v>04</v>
      </c>
      <c r="G157" s="18" t="s">
        <v>36</v>
      </c>
      <c r="H157" s="18" t="s">
        <v>12</v>
      </c>
      <c r="I157" s="18" t="s">
        <v>12</v>
      </c>
      <c r="J157" s="18" t="s">
        <v>12</v>
      </c>
      <c r="K157" s="18" t="str">
        <f>"00906"</f>
        <v>00906</v>
      </c>
      <c r="L157" s="18"/>
      <c r="M157" s="17"/>
      <c r="N157" s="16" t="s">
        <v>271</v>
      </c>
      <c r="O157" s="35"/>
      <c r="P157" s="16" t="s">
        <v>290</v>
      </c>
      <c r="Q157" s="16" t="s">
        <v>37</v>
      </c>
      <c r="R157" s="16" t="s">
        <v>273</v>
      </c>
      <c r="S157" s="16" t="s">
        <v>291</v>
      </c>
      <c r="T157" s="16" t="s">
        <v>36</v>
      </c>
      <c r="U157" s="16" t="s">
        <v>45</v>
      </c>
      <c r="V157" s="16" t="s">
        <v>91</v>
      </c>
      <c r="W157" s="16" t="s">
        <v>292</v>
      </c>
      <c r="X157" s="17">
        <f t="shared" si="7"/>
        <v>0</v>
      </c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</row>
    <row r="158" spans="2:37" s="2" customFormat="1" ht="14.95" customHeight="1" x14ac:dyDescent="0.25">
      <c r="B158" s="18" t="s">
        <v>261</v>
      </c>
      <c r="C158" s="24">
        <v>41518</v>
      </c>
      <c r="D158" s="33"/>
      <c r="E158" s="18" t="s">
        <v>20</v>
      </c>
      <c r="F158" s="18" t="str">
        <f>"04"</f>
        <v>04</v>
      </c>
      <c r="G158" s="18" t="s">
        <v>35</v>
      </c>
      <c r="H158" s="18" t="s">
        <v>68</v>
      </c>
      <c r="I158" s="18" t="s">
        <v>94</v>
      </c>
      <c r="J158" s="18" t="s">
        <v>251</v>
      </c>
      <c r="K158" s="18" t="str">
        <f>"01297"</f>
        <v>01297</v>
      </c>
      <c r="L158" s="18"/>
      <c r="M158" s="17"/>
      <c r="N158" s="16" t="s">
        <v>271</v>
      </c>
      <c r="O158" s="35"/>
      <c r="P158" s="16" t="s">
        <v>272</v>
      </c>
      <c r="Q158" s="16" t="s">
        <v>20</v>
      </c>
      <c r="R158" s="16" t="s">
        <v>273</v>
      </c>
      <c r="S158" s="16" t="s">
        <v>275</v>
      </c>
      <c r="T158" s="16" t="s">
        <v>35</v>
      </c>
      <c r="U158" s="16" t="s">
        <v>68</v>
      </c>
      <c r="V158" s="16" t="s">
        <v>94</v>
      </c>
      <c r="W158" s="16" t="s">
        <v>251</v>
      </c>
      <c r="X158" s="17">
        <f t="shared" si="7"/>
        <v>0</v>
      </c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</row>
    <row r="159" spans="2:37" s="2" customFormat="1" ht="14.95" customHeight="1" x14ac:dyDescent="0.25">
      <c r="B159" s="18" t="s">
        <v>262</v>
      </c>
      <c r="C159" s="24">
        <v>41518</v>
      </c>
      <c r="D159" s="33"/>
      <c r="E159" s="18" t="s">
        <v>71</v>
      </c>
      <c r="F159" s="18" t="str">
        <f>"02"</f>
        <v>02</v>
      </c>
      <c r="G159" s="18" t="s">
        <v>35</v>
      </c>
      <c r="H159" s="18" t="s">
        <v>58</v>
      </c>
      <c r="I159" s="18" t="s">
        <v>95</v>
      </c>
      <c r="J159" s="18" t="s">
        <v>171</v>
      </c>
      <c r="K159" s="18" t="str">
        <f>"01128"</f>
        <v>01128</v>
      </c>
      <c r="L159" s="18"/>
      <c r="M159" s="17"/>
      <c r="N159" s="16"/>
      <c r="O159" s="35"/>
      <c r="P159" s="16" t="s">
        <v>277</v>
      </c>
      <c r="Q159" s="16" t="s">
        <v>73</v>
      </c>
      <c r="R159" s="16" t="s">
        <v>273</v>
      </c>
      <c r="S159" s="16" t="s">
        <v>279</v>
      </c>
      <c r="T159" s="16" t="s">
        <v>35</v>
      </c>
      <c r="U159" s="16" t="s">
        <v>58</v>
      </c>
      <c r="V159" s="16" t="s">
        <v>95</v>
      </c>
      <c r="W159" s="16" t="s">
        <v>171</v>
      </c>
      <c r="X159" s="17">
        <f t="shared" si="7"/>
        <v>0</v>
      </c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</row>
    <row r="160" spans="2:37" s="2" customFormat="1" ht="14.95" customHeight="1" x14ac:dyDescent="0.25">
      <c r="B160" s="18"/>
      <c r="C160" s="25">
        <v>41518</v>
      </c>
      <c r="D160" s="33"/>
      <c r="E160" s="18" t="s">
        <v>33</v>
      </c>
      <c r="F160" s="18" t="str">
        <f>"04"</f>
        <v>04</v>
      </c>
      <c r="G160" s="18" t="s">
        <v>36</v>
      </c>
      <c r="H160" s="18" t="s">
        <v>59</v>
      </c>
      <c r="I160" s="18" t="s">
        <v>148</v>
      </c>
      <c r="J160" s="18" t="s">
        <v>12</v>
      </c>
      <c r="K160" s="18" t="str">
        <f>"01086"</f>
        <v>01086</v>
      </c>
      <c r="L160" s="18"/>
      <c r="M160" s="17"/>
      <c r="N160" s="17"/>
      <c r="O160" s="35"/>
      <c r="P160" s="16" t="s">
        <v>487</v>
      </c>
      <c r="Q160" s="16" t="s">
        <v>33</v>
      </c>
      <c r="R160" s="16" t="s">
        <v>273</v>
      </c>
      <c r="S160" s="16" t="s">
        <v>489</v>
      </c>
      <c r="T160" s="16" t="s">
        <v>36</v>
      </c>
      <c r="U160" s="16" t="s">
        <v>59</v>
      </c>
      <c r="V160" s="16" t="s">
        <v>148</v>
      </c>
      <c r="W160" s="16" t="s">
        <v>12</v>
      </c>
      <c r="X160" s="17">
        <f t="shared" si="7"/>
        <v>0</v>
      </c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</row>
    <row r="161" spans="2:37" s="2" customFormat="1" ht="14.95" customHeight="1" x14ac:dyDescent="0.25">
      <c r="B161" s="18" t="s">
        <v>261</v>
      </c>
      <c r="C161" s="25">
        <v>41518</v>
      </c>
      <c r="D161" s="33"/>
      <c r="E161" s="18" t="s">
        <v>152</v>
      </c>
      <c r="F161" s="18" t="str">
        <f>"04"</f>
        <v>04</v>
      </c>
      <c r="G161" s="18" t="s">
        <v>36</v>
      </c>
      <c r="H161" s="18" t="s">
        <v>59</v>
      </c>
      <c r="I161" s="18" t="s">
        <v>150</v>
      </c>
      <c r="J161" s="18" t="s">
        <v>151</v>
      </c>
      <c r="K161" s="18" t="str">
        <f>"01046"</f>
        <v>01046</v>
      </c>
      <c r="L161" s="18"/>
      <c r="M161" s="13"/>
      <c r="N161" s="13"/>
      <c r="O161" s="35"/>
      <c r="P161" s="16" t="s">
        <v>508</v>
      </c>
      <c r="Q161" s="16" t="s">
        <v>152</v>
      </c>
      <c r="R161" s="16" t="s">
        <v>273</v>
      </c>
      <c r="S161" s="16" t="s">
        <v>509</v>
      </c>
      <c r="T161" s="16" t="s">
        <v>36</v>
      </c>
      <c r="U161" s="16" t="s">
        <v>59</v>
      </c>
      <c r="V161" s="16" t="s">
        <v>150</v>
      </c>
      <c r="W161" s="16" t="s">
        <v>151</v>
      </c>
      <c r="X161" s="17">
        <f t="shared" si="7"/>
        <v>0</v>
      </c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</row>
    <row r="162" spans="2:37" s="2" customFormat="1" ht="14.95" customHeight="1" x14ac:dyDescent="0.25">
      <c r="B162" s="18" t="s">
        <v>261</v>
      </c>
      <c r="C162" s="24">
        <v>41532</v>
      </c>
      <c r="D162" s="33"/>
      <c r="E162" s="18" t="s">
        <v>29</v>
      </c>
      <c r="F162" s="18" t="str">
        <f>"02"</f>
        <v>02</v>
      </c>
      <c r="G162" s="18" t="s">
        <v>36</v>
      </c>
      <c r="H162" s="18" t="s">
        <v>45</v>
      </c>
      <c r="I162" s="18" t="s">
        <v>57</v>
      </c>
      <c r="J162" s="18" t="s">
        <v>157</v>
      </c>
      <c r="K162" s="18" t="str">
        <f>"01104"</f>
        <v>01104</v>
      </c>
      <c r="L162" s="18"/>
      <c r="M162" s="17"/>
      <c r="N162" s="16" t="s">
        <v>271</v>
      </c>
      <c r="O162" s="35"/>
      <c r="P162" s="16" t="s">
        <v>408</v>
      </c>
      <c r="Q162" s="16" t="s">
        <v>409</v>
      </c>
      <c r="R162" s="16" t="s">
        <v>299</v>
      </c>
      <c r="S162" s="16" t="s">
        <v>410</v>
      </c>
      <c r="T162" s="16" t="s">
        <v>36</v>
      </c>
      <c r="U162" s="16" t="s">
        <v>411</v>
      </c>
      <c r="V162" s="16" t="s">
        <v>12</v>
      </c>
      <c r="W162" s="16" t="s">
        <v>12</v>
      </c>
      <c r="X162" s="17">
        <f t="shared" si="7"/>
        <v>0</v>
      </c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</row>
    <row r="163" spans="2:37" s="2" customFormat="1" ht="14.95" customHeight="1" x14ac:dyDescent="0.25">
      <c r="B163" s="18"/>
      <c r="C163" s="24">
        <v>41532</v>
      </c>
      <c r="D163" s="33"/>
      <c r="E163" s="18" t="s">
        <v>71</v>
      </c>
      <c r="F163" s="18" t="str">
        <f>"02"</f>
        <v>02</v>
      </c>
      <c r="G163" s="18" t="s">
        <v>35</v>
      </c>
      <c r="H163" s="18" t="s">
        <v>96</v>
      </c>
      <c r="I163" s="18" t="s">
        <v>97</v>
      </c>
      <c r="J163" s="18" t="s">
        <v>242</v>
      </c>
      <c r="K163" s="18" t="str">
        <f>"01288"</f>
        <v>01288</v>
      </c>
      <c r="L163" s="18"/>
      <c r="M163" s="17"/>
      <c r="N163" s="16"/>
      <c r="O163" s="35"/>
      <c r="P163" s="16" t="s">
        <v>437</v>
      </c>
      <c r="Q163" s="16" t="s">
        <v>71</v>
      </c>
      <c r="R163" s="16" t="s">
        <v>299</v>
      </c>
      <c r="S163" s="16" t="s">
        <v>431</v>
      </c>
      <c r="T163" s="16" t="s">
        <v>271</v>
      </c>
      <c r="U163" s="16" t="s">
        <v>271</v>
      </c>
      <c r="V163" s="16" t="s">
        <v>271</v>
      </c>
      <c r="W163" s="16" t="s">
        <v>271</v>
      </c>
      <c r="X163" s="17">
        <f t="shared" si="7"/>
        <v>0</v>
      </c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</row>
    <row r="164" spans="2:37" s="2" customFormat="1" ht="14.95" customHeight="1" x14ac:dyDescent="0.25">
      <c r="B164" s="18" t="s">
        <v>262</v>
      </c>
      <c r="C164" s="24">
        <v>41532</v>
      </c>
      <c r="D164" s="33"/>
      <c r="E164" s="18" t="s">
        <v>71</v>
      </c>
      <c r="F164" s="18" t="str">
        <f>"02"</f>
        <v>02</v>
      </c>
      <c r="G164" s="18" t="s">
        <v>35</v>
      </c>
      <c r="H164" s="18" t="s">
        <v>58</v>
      </c>
      <c r="I164" s="18" t="s">
        <v>95</v>
      </c>
      <c r="J164" s="18" t="s">
        <v>171</v>
      </c>
      <c r="K164" s="18" t="str">
        <f>"01128"</f>
        <v>01128</v>
      </c>
      <c r="L164" s="18"/>
      <c r="M164" s="17"/>
      <c r="N164" s="16"/>
      <c r="O164" s="35"/>
      <c r="P164" s="16" t="s">
        <v>437</v>
      </c>
      <c r="Q164" s="16" t="s">
        <v>71</v>
      </c>
      <c r="R164" s="16" t="s">
        <v>299</v>
      </c>
      <c r="S164" s="16" t="s">
        <v>279</v>
      </c>
      <c r="T164" s="16" t="s">
        <v>271</v>
      </c>
      <c r="U164" s="16" t="s">
        <v>271</v>
      </c>
      <c r="V164" s="16" t="s">
        <v>271</v>
      </c>
      <c r="W164" s="16" t="s">
        <v>271</v>
      </c>
      <c r="X164" s="17">
        <f t="shared" si="7"/>
        <v>0</v>
      </c>
      <c r="Y164" s="17">
        <f>COUNTA(X49:X164)</f>
        <v>116</v>
      </c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</row>
    <row r="165" spans="2:37" s="2" customFormat="1" ht="14.95" customHeight="1" x14ac:dyDescent="0.25"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 t="s">
        <v>518</v>
      </c>
      <c r="M165" s="17"/>
      <c r="N165" s="16" t="s">
        <v>271</v>
      </c>
      <c r="O165" s="35"/>
      <c r="P165" s="16" t="s">
        <v>433</v>
      </c>
      <c r="Q165" s="16" t="s">
        <v>34</v>
      </c>
      <c r="R165" s="16" t="s">
        <v>299</v>
      </c>
      <c r="S165" s="16" t="s">
        <v>278</v>
      </c>
      <c r="T165" s="16" t="s">
        <v>35</v>
      </c>
      <c r="U165" s="16" t="s">
        <v>68</v>
      </c>
      <c r="V165" s="16" t="s">
        <v>94</v>
      </c>
      <c r="W165" s="16" t="s">
        <v>250</v>
      </c>
      <c r="X165" s="17">
        <f t="shared" si="7"/>
        <v>0</v>
      </c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</row>
    <row r="166" spans="2:37" s="2" customFormat="1" ht="14.95" customHeight="1" x14ac:dyDescent="0.25"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 t="s">
        <v>518</v>
      </c>
      <c r="M166" s="17"/>
      <c r="N166" s="16" t="s">
        <v>271</v>
      </c>
      <c r="O166" s="35"/>
      <c r="P166" s="16" t="s">
        <v>437</v>
      </c>
      <c r="Q166" s="16" t="s">
        <v>71</v>
      </c>
      <c r="R166" s="16" t="s">
        <v>299</v>
      </c>
      <c r="S166" s="16" t="s">
        <v>279</v>
      </c>
      <c r="T166" s="16" t="s">
        <v>35</v>
      </c>
      <c r="U166" s="16" t="s">
        <v>58</v>
      </c>
      <c r="V166" s="16" t="s">
        <v>95</v>
      </c>
      <c r="W166" s="16" t="s">
        <v>171</v>
      </c>
      <c r="X166" s="17">
        <f t="shared" si="7"/>
        <v>0</v>
      </c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</row>
    <row r="167" spans="2:37" s="2" customFormat="1" ht="14.95" customHeight="1" x14ac:dyDescent="0.25"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 t="s">
        <v>518</v>
      </c>
      <c r="M167" s="17"/>
      <c r="N167" s="16" t="s">
        <v>271</v>
      </c>
      <c r="O167" s="35"/>
      <c r="P167" s="16" t="s">
        <v>402</v>
      </c>
      <c r="Q167" s="16" t="s">
        <v>403</v>
      </c>
      <c r="R167" s="16" t="s">
        <v>299</v>
      </c>
      <c r="S167" s="16" t="s">
        <v>404</v>
      </c>
      <c r="T167" s="16" t="s">
        <v>47</v>
      </c>
      <c r="U167" s="16" t="s">
        <v>118</v>
      </c>
      <c r="V167" s="16" t="s">
        <v>119</v>
      </c>
      <c r="W167" s="16" t="s">
        <v>12</v>
      </c>
      <c r="X167" s="17">
        <f t="shared" si="7"/>
        <v>0</v>
      </c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</row>
    <row r="168" spans="2:37" s="2" customFormat="1" ht="14.95" customHeight="1" x14ac:dyDescent="0.25"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 t="s">
        <v>518</v>
      </c>
      <c r="M168" s="17"/>
      <c r="N168" s="16" t="s">
        <v>271</v>
      </c>
      <c r="O168" s="35"/>
      <c r="P168" s="16" t="s">
        <v>287</v>
      </c>
      <c r="Q168" s="16" t="s">
        <v>288</v>
      </c>
      <c r="R168" s="16" t="s">
        <v>273</v>
      </c>
      <c r="S168" s="16" t="s">
        <v>289</v>
      </c>
      <c r="T168" s="16" t="s">
        <v>36</v>
      </c>
      <c r="U168" s="16" t="s">
        <v>59</v>
      </c>
      <c r="V168" s="16" t="s">
        <v>89</v>
      </c>
      <c r="W168" s="16" t="s">
        <v>90</v>
      </c>
      <c r="X168" s="17">
        <f t="shared" si="7"/>
        <v>0</v>
      </c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</row>
    <row r="169" spans="2:37" s="2" customFormat="1" ht="14.95" customHeight="1" x14ac:dyDescent="0.25"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 t="s">
        <v>518</v>
      </c>
      <c r="M169" s="17"/>
      <c r="N169" s="16" t="s">
        <v>271</v>
      </c>
      <c r="O169" s="35"/>
      <c r="P169" s="16" t="s">
        <v>355</v>
      </c>
      <c r="Q169" s="16" t="s">
        <v>13</v>
      </c>
      <c r="R169" s="16" t="s">
        <v>299</v>
      </c>
      <c r="S169" s="16" t="s">
        <v>356</v>
      </c>
      <c r="T169" s="16" t="s">
        <v>36</v>
      </c>
      <c r="U169" s="16" t="s">
        <v>59</v>
      </c>
      <c r="V169" s="16" t="s">
        <v>60</v>
      </c>
      <c r="W169" s="16" t="s">
        <v>12</v>
      </c>
      <c r="X169" s="17">
        <f t="shared" si="7"/>
        <v>0</v>
      </c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</row>
    <row r="170" spans="2:37" s="2" customFormat="1" ht="14.95" customHeight="1" x14ac:dyDescent="0.25"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 t="s">
        <v>518</v>
      </c>
      <c r="M170" s="17"/>
      <c r="N170" s="16" t="s">
        <v>271</v>
      </c>
      <c r="O170" s="35"/>
      <c r="P170" s="16" t="s">
        <v>277</v>
      </c>
      <c r="Q170" s="16" t="s">
        <v>73</v>
      </c>
      <c r="R170" s="16" t="s">
        <v>273</v>
      </c>
      <c r="S170" s="16" t="s">
        <v>278</v>
      </c>
      <c r="T170" s="16" t="s">
        <v>35</v>
      </c>
      <c r="U170" s="16" t="s">
        <v>68</v>
      </c>
      <c r="V170" s="16" t="s">
        <v>94</v>
      </c>
      <c r="W170" s="16" t="s">
        <v>250</v>
      </c>
      <c r="X170" s="17">
        <f t="shared" si="7"/>
        <v>0</v>
      </c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</row>
    <row r="171" spans="2:37" s="2" customFormat="1" ht="14.95" customHeight="1" x14ac:dyDescent="0.25"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 t="s">
        <v>518</v>
      </c>
      <c r="M171" s="17"/>
      <c r="N171" s="16" t="s">
        <v>271</v>
      </c>
      <c r="O171" s="35"/>
      <c r="P171" s="16" t="s">
        <v>310</v>
      </c>
      <c r="Q171" s="16" t="s">
        <v>314</v>
      </c>
      <c r="R171" s="16" t="s">
        <v>299</v>
      </c>
      <c r="S171" s="16" t="s">
        <v>316</v>
      </c>
      <c r="T171" s="16" t="s">
        <v>47</v>
      </c>
      <c r="U171" s="16" t="s">
        <v>112</v>
      </c>
      <c r="V171" s="16" t="s">
        <v>114</v>
      </c>
      <c r="W171" s="16" t="s">
        <v>236</v>
      </c>
      <c r="X171" s="17">
        <f t="shared" si="7"/>
        <v>0</v>
      </c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</row>
    <row r="172" spans="2:37" s="2" customFormat="1" ht="14.95" customHeight="1" x14ac:dyDescent="0.25"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 t="s">
        <v>518</v>
      </c>
      <c r="M172" s="17"/>
      <c r="N172" s="16" t="s">
        <v>271</v>
      </c>
      <c r="O172" s="35"/>
      <c r="P172" s="16" t="s">
        <v>370</v>
      </c>
      <c r="Q172" s="16" t="s">
        <v>371</v>
      </c>
      <c r="R172" s="16" t="s">
        <v>372</v>
      </c>
      <c r="S172" s="16" t="s">
        <v>373</v>
      </c>
      <c r="T172" s="16" t="s">
        <v>47</v>
      </c>
      <c r="U172" s="16" t="s">
        <v>135</v>
      </c>
      <c r="V172" s="16" t="s">
        <v>226</v>
      </c>
      <c r="W172" s="16" t="s">
        <v>230</v>
      </c>
      <c r="X172" s="17">
        <f t="shared" si="7"/>
        <v>0</v>
      </c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</row>
    <row r="173" spans="2:37" s="2" customFormat="1" ht="14.95" customHeight="1" x14ac:dyDescent="0.25"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 t="s">
        <v>518</v>
      </c>
      <c r="M173" s="17"/>
      <c r="N173" s="16" t="s">
        <v>271</v>
      </c>
      <c r="O173" s="35"/>
      <c r="P173" s="16" t="s">
        <v>419</v>
      </c>
      <c r="Q173" s="16" t="s">
        <v>21</v>
      </c>
      <c r="R173" s="16" t="s">
        <v>299</v>
      </c>
      <c r="S173" s="16" t="s">
        <v>412</v>
      </c>
      <c r="T173" s="16" t="s">
        <v>36</v>
      </c>
      <c r="U173" s="16" t="s">
        <v>45</v>
      </c>
      <c r="V173" s="16" t="s">
        <v>92</v>
      </c>
      <c r="W173" s="16" t="s">
        <v>413</v>
      </c>
      <c r="X173" s="17">
        <f t="shared" si="7"/>
        <v>0</v>
      </c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</row>
    <row r="174" spans="2:37" ht="14.95" customHeight="1" x14ac:dyDescent="0.25"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 t="s">
        <v>518</v>
      </c>
      <c r="M174" s="17"/>
      <c r="N174" s="16" t="s">
        <v>271</v>
      </c>
      <c r="O174" s="35"/>
      <c r="P174" s="16" t="s">
        <v>383</v>
      </c>
      <c r="Q174" s="16" t="s">
        <v>384</v>
      </c>
      <c r="R174" s="16" t="s">
        <v>299</v>
      </c>
      <c r="S174" s="16" t="s">
        <v>385</v>
      </c>
      <c r="T174" s="16" t="s">
        <v>47</v>
      </c>
      <c r="U174" s="16" t="s">
        <v>112</v>
      </c>
      <c r="V174" s="16" t="s">
        <v>113</v>
      </c>
      <c r="W174" s="16" t="s">
        <v>12</v>
      </c>
      <c r="X174" s="17">
        <f t="shared" si="7"/>
        <v>0</v>
      </c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</row>
    <row r="175" spans="2:37" ht="14.95" customHeight="1" x14ac:dyDescent="0.25"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 t="s">
        <v>518</v>
      </c>
      <c r="M175" s="17"/>
      <c r="N175" s="16" t="s">
        <v>271</v>
      </c>
      <c r="O175" s="35"/>
      <c r="P175" s="16" t="s">
        <v>310</v>
      </c>
      <c r="Q175" s="16" t="s">
        <v>314</v>
      </c>
      <c r="R175" s="16" t="s">
        <v>299</v>
      </c>
      <c r="S175" s="16" t="s">
        <v>320</v>
      </c>
      <c r="T175" s="16" t="s">
        <v>47</v>
      </c>
      <c r="U175" s="16" t="s">
        <v>63</v>
      </c>
      <c r="V175" s="16" t="s">
        <v>104</v>
      </c>
      <c r="W175" s="16" t="s">
        <v>321</v>
      </c>
      <c r="X175" s="17">
        <f t="shared" si="7"/>
        <v>0</v>
      </c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</row>
    <row r="176" spans="2:37" ht="14.95" customHeight="1" x14ac:dyDescent="0.25"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 t="s">
        <v>518</v>
      </c>
      <c r="M176" s="17"/>
      <c r="N176" s="16" t="s">
        <v>271</v>
      </c>
      <c r="O176" s="35"/>
      <c r="P176" s="16" t="s">
        <v>328</v>
      </c>
      <c r="Q176" s="16" t="s">
        <v>329</v>
      </c>
      <c r="R176" s="16" t="s">
        <v>299</v>
      </c>
      <c r="S176" s="16" t="s">
        <v>330</v>
      </c>
      <c r="T176" s="16" t="s">
        <v>47</v>
      </c>
      <c r="U176" s="16" t="s">
        <v>118</v>
      </c>
      <c r="V176" s="16" t="s">
        <v>124</v>
      </c>
      <c r="W176" s="16" t="s">
        <v>331</v>
      </c>
      <c r="X176" s="17">
        <f t="shared" si="7"/>
        <v>0</v>
      </c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</row>
    <row r="177" spans="2:37" ht="14.95" customHeight="1" x14ac:dyDescent="0.25">
      <c r="B177" s="18"/>
      <c r="C177" s="19"/>
      <c r="D177" s="20"/>
      <c r="E177" s="20"/>
      <c r="F177" s="20"/>
      <c r="G177" s="20"/>
      <c r="H177" s="20"/>
      <c r="I177" s="20"/>
      <c r="J177" s="20"/>
      <c r="K177" s="20"/>
      <c r="L177" s="20" t="s">
        <v>518</v>
      </c>
      <c r="M177" s="17"/>
      <c r="N177" s="16"/>
      <c r="O177" s="35"/>
      <c r="P177" s="16" t="s">
        <v>297</v>
      </c>
      <c r="Q177" s="16" t="s">
        <v>298</v>
      </c>
      <c r="R177" s="16" t="s">
        <v>299</v>
      </c>
      <c r="S177" s="16" t="s">
        <v>300</v>
      </c>
      <c r="T177" s="16" t="s">
        <v>47</v>
      </c>
      <c r="U177" s="16" t="s">
        <v>65</v>
      </c>
      <c r="V177" s="16" t="s">
        <v>126</v>
      </c>
      <c r="W177" s="16" t="s">
        <v>255</v>
      </c>
      <c r="X177" s="17">
        <f t="shared" si="7"/>
        <v>0</v>
      </c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</row>
    <row r="178" spans="2:37" ht="14.95" customHeight="1" x14ac:dyDescent="0.25"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 t="s">
        <v>518</v>
      </c>
      <c r="M178" s="17"/>
      <c r="N178" s="16" t="s">
        <v>271</v>
      </c>
      <c r="O178" s="35"/>
      <c r="P178" s="16" t="s">
        <v>355</v>
      </c>
      <c r="Q178" s="16" t="s">
        <v>13</v>
      </c>
      <c r="R178" s="16" t="s">
        <v>299</v>
      </c>
      <c r="S178" s="16" t="s">
        <v>357</v>
      </c>
      <c r="T178" s="16" t="s">
        <v>47</v>
      </c>
      <c r="U178" s="16" t="s">
        <v>65</v>
      </c>
      <c r="V178" s="16" t="s">
        <v>126</v>
      </c>
      <c r="W178" s="16" t="s">
        <v>358</v>
      </c>
      <c r="X178" s="17">
        <f t="shared" si="7"/>
        <v>0</v>
      </c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</row>
    <row r="179" spans="2:37" ht="14.95" customHeight="1" x14ac:dyDescent="0.25"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 t="s">
        <v>518</v>
      </c>
      <c r="M179" s="17"/>
      <c r="N179" s="16" t="s">
        <v>271</v>
      </c>
      <c r="O179" s="35"/>
      <c r="P179" s="16" t="s">
        <v>453</v>
      </c>
      <c r="Q179" s="16" t="s">
        <v>454</v>
      </c>
      <c r="R179" s="16" t="s">
        <v>299</v>
      </c>
      <c r="S179" s="16" t="s">
        <v>455</v>
      </c>
      <c r="T179" s="16" t="s">
        <v>36</v>
      </c>
      <c r="U179" s="16" t="s">
        <v>59</v>
      </c>
      <c r="V179" s="16" t="s">
        <v>148</v>
      </c>
      <c r="W179" s="16" t="s">
        <v>183</v>
      </c>
      <c r="X179" s="17">
        <f t="shared" si="7"/>
        <v>0</v>
      </c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</row>
    <row r="180" spans="2:37" ht="14.95" customHeight="1" x14ac:dyDescent="0.25"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 t="s">
        <v>518</v>
      </c>
      <c r="M180" s="17"/>
      <c r="N180" s="17"/>
      <c r="O180" s="35"/>
      <c r="P180" s="16" t="s">
        <v>367</v>
      </c>
      <c r="Q180" s="16" t="s">
        <v>31</v>
      </c>
      <c r="R180" s="16" t="s">
        <v>299</v>
      </c>
      <c r="S180" s="16" t="s">
        <v>291</v>
      </c>
      <c r="T180" s="16" t="s">
        <v>36</v>
      </c>
      <c r="U180" s="16" t="s">
        <v>45</v>
      </c>
      <c r="V180" s="16" t="s">
        <v>91</v>
      </c>
      <c r="W180" s="16" t="s">
        <v>292</v>
      </c>
      <c r="X180" s="17">
        <f t="shared" si="7"/>
        <v>0</v>
      </c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</row>
    <row r="181" spans="2:37" ht="14.95" customHeight="1" x14ac:dyDescent="0.25"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 t="s">
        <v>518</v>
      </c>
      <c r="M181" s="17"/>
      <c r="N181" s="16" t="s">
        <v>271</v>
      </c>
      <c r="O181" s="35"/>
      <c r="P181" s="16" t="s">
        <v>514</v>
      </c>
      <c r="Q181" s="16" t="s">
        <v>206</v>
      </c>
      <c r="R181" s="16" t="s">
        <v>299</v>
      </c>
      <c r="S181" s="16" t="s">
        <v>515</v>
      </c>
      <c r="T181" s="16" t="s">
        <v>47</v>
      </c>
      <c r="U181" s="16" t="s">
        <v>118</v>
      </c>
      <c r="V181" s="16" t="s">
        <v>124</v>
      </c>
      <c r="W181" s="16" t="s">
        <v>516</v>
      </c>
      <c r="X181" s="17">
        <f t="shared" si="7"/>
        <v>0</v>
      </c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</row>
    <row r="182" spans="2:37" ht="14.95" customHeight="1" x14ac:dyDescent="0.25"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 t="s">
        <v>518</v>
      </c>
      <c r="M182" s="17"/>
      <c r="N182" s="16" t="s">
        <v>271</v>
      </c>
      <c r="O182" s="35"/>
      <c r="P182" s="16" t="s">
        <v>328</v>
      </c>
      <c r="Q182" s="16" t="s">
        <v>334</v>
      </c>
      <c r="R182" s="16" t="s">
        <v>299</v>
      </c>
      <c r="S182" s="16" t="s">
        <v>335</v>
      </c>
      <c r="T182" s="16" t="s">
        <v>47</v>
      </c>
      <c r="U182" s="16" t="s">
        <v>118</v>
      </c>
      <c r="V182" s="16" t="s">
        <v>124</v>
      </c>
      <c r="W182" s="16" t="s">
        <v>336</v>
      </c>
      <c r="X182" s="17">
        <f t="shared" si="7"/>
        <v>0</v>
      </c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</row>
    <row r="183" spans="2:37" ht="14.95" customHeight="1" x14ac:dyDescent="0.25">
      <c r="B183" s="18"/>
      <c r="C183" s="24"/>
      <c r="D183" s="18"/>
      <c r="E183" s="18"/>
      <c r="F183" s="18"/>
      <c r="G183" s="18"/>
      <c r="H183" s="18"/>
      <c r="I183" s="18"/>
      <c r="J183" s="18"/>
      <c r="K183" s="18"/>
      <c r="L183" s="18" t="s">
        <v>518</v>
      </c>
      <c r="M183" s="17"/>
      <c r="N183" s="16"/>
      <c r="O183" s="35"/>
      <c r="P183" s="16" t="s">
        <v>310</v>
      </c>
      <c r="Q183" s="16" t="s">
        <v>311</v>
      </c>
      <c r="R183" s="16" t="s">
        <v>299</v>
      </c>
      <c r="S183" s="16" t="s">
        <v>323</v>
      </c>
      <c r="T183" s="16" t="s">
        <v>47</v>
      </c>
      <c r="U183" s="16" t="s">
        <v>118</v>
      </c>
      <c r="V183" s="16" t="s">
        <v>120</v>
      </c>
      <c r="W183" s="16" t="s">
        <v>324</v>
      </c>
      <c r="X183" s="17">
        <f t="shared" si="7"/>
        <v>0</v>
      </c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</row>
    <row r="184" spans="2:37" ht="14.95" customHeight="1" x14ac:dyDescent="0.25"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 t="s">
        <v>518</v>
      </c>
      <c r="M184" s="17"/>
      <c r="N184" s="16" t="s">
        <v>271</v>
      </c>
      <c r="O184" s="35"/>
      <c r="P184" s="16" t="s">
        <v>423</v>
      </c>
      <c r="Q184" s="16" t="s">
        <v>424</v>
      </c>
      <c r="R184" s="16" t="s">
        <v>299</v>
      </c>
      <c r="S184" s="16" t="s">
        <v>425</v>
      </c>
      <c r="T184" s="16" t="s">
        <v>47</v>
      </c>
      <c r="U184" s="16" t="s">
        <v>65</v>
      </c>
      <c r="V184" s="16" t="s">
        <v>426</v>
      </c>
      <c r="W184" s="16" t="s">
        <v>427</v>
      </c>
      <c r="X184" s="17">
        <f t="shared" si="7"/>
        <v>0</v>
      </c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</row>
    <row r="185" spans="2:37" ht="14.95" customHeight="1" x14ac:dyDescent="0.25"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 t="s">
        <v>518</v>
      </c>
      <c r="M185" s="17"/>
      <c r="N185" s="16" t="s">
        <v>271</v>
      </c>
      <c r="O185" s="35"/>
      <c r="P185" s="16" t="s">
        <v>293</v>
      </c>
      <c r="Q185" s="16" t="s">
        <v>51</v>
      </c>
      <c r="R185" s="16" t="s">
        <v>273</v>
      </c>
      <c r="S185" s="16" t="s">
        <v>294</v>
      </c>
      <c r="T185" s="16" t="s">
        <v>10</v>
      </c>
      <c r="U185" s="16" t="s">
        <v>50</v>
      </c>
      <c r="V185" s="16" t="s">
        <v>12</v>
      </c>
      <c r="W185" s="16" t="s">
        <v>12</v>
      </c>
      <c r="X185" s="17">
        <f t="shared" si="7"/>
        <v>0</v>
      </c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</row>
    <row r="186" spans="2:37" ht="14.95" customHeight="1" x14ac:dyDescent="0.25"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 t="s">
        <v>518</v>
      </c>
      <c r="M186" s="17"/>
      <c r="N186" s="16" t="s">
        <v>271</v>
      </c>
      <c r="O186" s="35"/>
      <c r="P186" s="16" t="s">
        <v>355</v>
      </c>
      <c r="Q186" s="16" t="s">
        <v>13</v>
      </c>
      <c r="R186" s="16" t="s">
        <v>299</v>
      </c>
      <c r="S186" s="16" t="s">
        <v>360</v>
      </c>
      <c r="T186" s="16" t="s">
        <v>35</v>
      </c>
      <c r="U186" s="16" t="s">
        <v>58</v>
      </c>
      <c r="V186" s="16" t="s">
        <v>95</v>
      </c>
      <c r="W186" s="16" t="s">
        <v>12</v>
      </c>
      <c r="X186" s="17">
        <f t="shared" si="7"/>
        <v>0</v>
      </c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</row>
    <row r="187" spans="2:37" ht="14.95" customHeight="1" x14ac:dyDescent="0.25"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 t="s">
        <v>518</v>
      </c>
      <c r="M187" s="17"/>
      <c r="N187" s="16" t="s">
        <v>271</v>
      </c>
      <c r="O187" s="35"/>
      <c r="P187" s="16" t="s">
        <v>474</v>
      </c>
      <c r="Q187" s="16" t="s">
        <v>475</v>
      </c>
      <c r="R187" s="16" t="s">
        <v>372</v>
      </c>
      <c r="S187" s="16" t="s">
        <v>476</v>
      </c>
      <c r="T187" s="16" t="s">
        <v>47</v>
      </c>
      <c r="U187" s="16" t="s">
        <v>135</v>
      </c>
      <c r="V187" s="16" t="s">
        <v>12</v>
      </c>
      <c r="W187" s="16" t="s">
        <v>477</v>
      </c>
      <c r="X187" s="17">
        <f t="shared" si="7"/>
        <v>0</v>
      </c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</row>
    <row r="188" spans="2:37" ht="14.95" customHeight="1" x14ac:dyDescent="0.25"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 t="s">
        <v>518</v>
      </c>
      <c r="M188" s="17"/>
      <c r="N188" s="16" t="s">
        <v>271</v>
      </c>
      <c r="O188" s="35"/>
      <c r="P188" s="16" t="s">
        <v>458</v>
      </c>
      <c r="Q188" s="16" t="s">
        <v>459</v>
      </c>
      <c r="R188" s="16" t="s">
        <v>299</v>
      </c>
      <c r="S188" s="16" t="s">
        <v>460</v>
      </c>
      <c r="T188" s="16" t="s">
        <v>54</v>
      </c>
      <c r="U188" s="16" t="s">
        <v>55</v>
      </c>
      <c r="V188" s="16" t="s">
        <v>461</v>
      </c>
      <c r="W188" s="16" t="s">
        <v>12</v>
      </c>
      <c r="X188" s="17">
        <f t="shared" si="7"/>
        <v>0</v>
      </c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</row>
    <row r="189" spans="2:37" ht="14.95" customHeight="1" x14ac:dyDescent="0.25"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 t="s">
        <v>518</v>
      </c>
      <c r="M189" s="17"/>
      <c r="N189" s="16" t="s">
        <v>441</v>
      </c>
      <c r="O189" s="35"/>
      <c r="P189" s="16" t="s">
        <v>310</v>
      </c>
      <c r="Q189" s="16" t="s">
        <v>314</v>
      </c>
      <c r="R189" s="16" t="s">
        <v>299</v>
      </c>
      <c r="S189" s="16" t="s">
        <v>320</v>
      </c>
      <c r="T189" s="16" t="s">
        <v>47</v>
      </c>
      <c r="U189" s="16" t="s">
        <v>63</v>
      </c>
      <c r="V189" s="16" t="s">
        <v>104</v>
      </c>
      <c r="W189" s="16" t="s">
        <v>321</v>
      </c>
      <c r="X189" s="17">
        <f t="shared" si="7"/>
        <v>0</v>
      </c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</row>
    <row r="190" spans="2:37" ht="14.95" customHeight="1" x14ac:dyDescent="0.25">
      <c r="B190" s="18"/>
      <c r="C190" s="24"/>
      <c r="D190" s="18"/>
      <c r="E190" s="18"/>
      <c r="F190" s="18"/>
      <c r="G190" s="18"/>
      <c r="H190" s="18"/>
      <c r="I190" s="18"/>
      <c r="J190" s="18"/>
      <c r="K190" s="18"/>
      <c r="L190" s="18" t="s">
        <v>518</v>
      </c>
      <c r="M190" s="17"/>
      <c r="N190" s="16"/>
      <c r="O190" s="35"/>
      <c r="P190" s="16" t="s">
        <v>355</v>
      </c>
      <c r="Q190" s="16" t="s">
        <v>13</v>
      </c>
      <c r="R190" s="16" t="s">
        <v>299</v>
      </c>
      <c r="S190" s="16" t="s">
        <v>361</v>
      </c>
      <c r="T190" s="16" t="s">
        <v>35</v>
      </c>
      <c r="U190" s="16" t="s">
        <v>362</v>
      </c>
      <c r="V190" s="16" t="s">
        <v>12</v>
      </c>
      <c r="W190" s="16" t="s">
        <v>363</v>
      </c>
      <c r="X190" s="17">
        <f t="shared" si="7"/>
        <v>0</v>
      </c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</row>
    <row r="191" spans="2:37" ht="14.95" customHeight="1" x14ac:dyDescent="0.25"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 t="s">
        <v>518</v>
      </c>
      <c r="M191" s="17"/>
      <c r="N191" s="16"/>
      <c r="O191" s="35"/>
      <c r="P191" s="16" t="s">
        <v>437</v>
      </c>
      <c r="Q191" s="16" t="s">
        <v>71</v>
      </c>
      <c r="R191" s="16" t="s">
        <v>299</v>
      </c>
      <c r="S191" s="16" t="s">
        <v>440</v>
      </c>
      <c r="T191" s="16" t="s">
        <v>35</v>
      </c>
      <c r="U191" s="16" t="s">
        <v>58</v>
      </c>
      <c r="V191" s="16" t="s">
        <v>95</v>
      </c>
      <c r="W191" s="16" t="s">
        <v>172</v>
      </c>
      <c r="X191" s="17">
        <f t="shared" si="7"/>
        <v>0</v>
      </c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</row>
    <row r="192" spans="2:37" ht="14.95" customHeight="1" x14ac:dyDescent="0.25"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 t="s">
        <v>518</v>
      </c>
      <c r="M192" s="17"/>
      <c r="N192" s="16"/>
      <c r="O192" s="35"/>
      <c r="P192" s="16" t="s">
        <v>414</v>
      </c>
      <c r="Q192" s="16" t="s">
        <v>30</v>
      </c>
      <c r="R192" s="16" t="s">
        <v>299</v>
      </c>
      <c r="S192" s="16" t="s">
        <v>416</v>
      </c>
      <c r="T192" s="16" t="s">
        <v>36</v>
      </c>
      <c r="U192" s="16" t="s">
        <v>45</v>
      </c>
      <c r="V192" s="16" t="s">
        <v>91</v>
      </c>
      <c r="W192" s="16" t="s">
        <v>417</v>
      </c>
      <c r="X192" s="17">
        <f t="shared" si="7"/>
        <v>0</v>
      </c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</row>
    <row r="193" spans="2:37" ht="14.95" customHeight="1" x14ac:dyDescent="0.25"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 t="s">
        <v>518</v>
      </c>
      <c r="M193" s="17"/>
      <c r="N193" s="16"/>
      <c r="O193" s="35"/>
      <c r="P193" s="16" t="s">
        <v>421</v>
      </c>
      <c r="Q193" s="16" t="s">
        <v>422</v>
      </c>
      <c r="R193" s="16" t="s">
        <v>299</v>
      </c>
      <c r="S193" s="16" t="s">
        <v>354</v>
      </c>
      <c r="T193" s="16" t="s">
        <v>271</v>
      </c>
      <c r="U193" s="16" t="s">
        <v>19</v>
      </c>
      <c r="V193" s="16" t="s">
        <v>12</v>
      </c>
      <c r="W193" s="16" t="s">
        <v>12</v>
      </c>
      <c r="X193" s="17">
        <f t="shared" si="7"/>
        <v>0</v>
      </c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</row>
    <row r="194" spans="2:37" ht="14.95" customHeight="1" x14ac:dyDescent="0.25"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 t="s">
        <v>518</v>
      </c>
      <c r="M194" s="17"/>
      <c r="N194" s="16"/>
      <c r="O194" s="35"/>
      <c r="P194" s="16" t="s">
        <v>328</v>
      </c>
      <c r="Q194" s="16" t="s">
        <v>332</v>
      </c>
      <c r="R194" s="16" t="s">
        <v>299</v>
      </c>
      <c r="S194" s="16" t="s">
        <v>341</v>
      </c>
      <c r="T194" s="16" t="s">
        <v>47</v>
      </c>
      <c r="U194" s="16" t="s">
        <v>63</v>
      </c>
      <c r="V194" s="16" t="s">
        <v>110</v>
      </c>
      <c r="W194" s="16" t="s">
        <v>196</v>
      </c>
      <c r="X194" s="17">
        <f t="shared" si="7"/>
        <v>0</v>
      </c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</row>
    <row r="195" spans="2:37" ht="14.95" customHeight="1" x14ac:dyDescent="0.25">
      <c r="B195" s="18"/>
      <c r="C195" s="24"/>
      <c r="D195" s="18"/>
      <c r="E195" s="18"/>
      <c r="F195" s="18"/>
      <c r="G195" s="18"/>
      <c r="H195" s="18"/>
      <c r="I195" s="18"/>
      <c r="J195" s="18"/>
      <c r="K195" s="18"/>
      <c r="L195" s="18" t="s">
        <v>518</v>
      </c>
      <c r="M195" s="17"/>
      <c r="N195" s="16"/>
      <c r="O195" s="35"/>
      <c r="P195" s="16" t="s">
        <v>350</v>
      </c>
      <c r="Q195" s="16" t="s">
        <v>140</v>
      </c>
      <c r="R195" s="16" t="s">
        <v>299</v>
      </c>
      <c r="S195" s="16" t="s">
        <v>338</v>
      </c>
      <c r="T195" s="16" t="s">
        <v>47</v>
      </c>
      <c r="U195" s="16" t="s">
        <v>63</v>
      </c>
      <c r="V195" s="16" t="s">
        <v>104</v>
      </c>
      <c r="W195" s="16" t="s">
        <v>187</v>
      </c>
      <c r="X195" s="17">
        <f t="shared" ref="X195:X209" si="9">O195-D195</f>
        <v>0</v>
      </c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</row>
    <row r="196" spans="2:37" ht="14.95" customHeight="1" x14ac:dyDescent="0.25">
      <c r="B196" s="18"/>
      <c r="C196" s="24"/>
      <c r="D196" s="18"/>
      <c r="E196" s="18"/>
      <c r="F196" s="18"/>
      <c r="G196" s="18"/>
      <c r="H196" s="18"/>
      <c r="I196" s="18"/>
      <c r="J196" s="18"/>
      <c r="K196" s="18"/>
      <c r="L196" s="18" t="s">
        <v>518</v>
      </c>
      <c r="M196" s="17"/>
      <c r="N196" s="16"/>
      <c r="O196" s="35"/>
      <c r="P196" s="16" t="s">
        <v>487</v>
      </c>
      <c r="Q196" s="16" t="s">
        <v>33</v>
      </c>
      <c r="R196" s="16" t="s">
        <v>273</v>
      </c>
      <c r="S196" s="16" t="s">
        <v>488</v>
      </c>
      <c r="T196" s="16" t="s">
        <v>54</v>
      </c>
      <c r="U196" s="16" t="s">
        <v>55</v>
      </c>
      <c r="V196" s="16" t="s">
        <v>12</v>
      </c>
      <c r="W196" s="16" t="s">
        <v>12</v>
      </c>
      <c r="X196" s="17">
        <f t="shared" si="9"/>
        <v>0</v>
      </c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</row>
    <row r="197" spans="2:37" ht="14.95" customHeight="1" x14ac:dyDescent="0.25"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 t="s">
        <v>518</v>
      </c>
      <c r="M197" s="17"/>
      <c r="N197" s="16"/>
      <c r="O197" s="35"/>
      <c r="P197" s="16" t="s">
        <v>474</v>
      </c>
      <c r="Q197" s="16" t="s">
        <v>475</v>
      </c>
      <c r="R197" s="16" t="s">
        <v>372</v>
      </c>
      <c r="S197" s="16" t="s">
        <v>478</v>
      </c>
      <c r="T197" s="16" t="s">
        <v>47</v>
      </c>
      <c r="U197" s="16" t="s">
        <v>135</v>
      </c>
      <c r="V197" s="16" t="s">
        <v>12</v>
      </c>
      <c r="W197" s="16" t="s">
        <v>229</v>
      </c>
      <c r="X197" s="17">
        <f t="shared" si="9"/>
        <v>0</v>
      </c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</row>
    <row r="198" spans="2:37" ht="14.95" customHeight="1" x14ac:dyDescent="0.25"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 t="s">
        <v>518</v>
      </c>
      <c r="M198" s="17"/>
      <c r="N198" s="16"/>
      <c r="O198" s="35"/>
      <c r="P198" s="16" t="s">
        <v>305</v>
      </c>
      <c r="Q198" s="16" t="s">
        <v>141</v>
      </c>
      <c r="R198" s="16" t="s">
        <v>299</v>
      </c>
      <c r="S198" s="16" t="s">
        <v>306</v>
      </c>
      <c r="T198" s="16" t="s">
        <v>47</v>
      </c>
      <c r="U198" s="16" t="s">
        <v>63</v>
      </c>
      <c r="V198" s="16" t="s">
        <v>108</v>
      </c>
      <c r="W198" s="16" t="s">
        <v>307</v>
      </c>
      <c r="X198" s="17">
        <f t="shared" si="9"/>
        <v>0</v>
      </c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</row>
    <row r="199" spans="2:37" ht="14.95" customHeight="1" x14ac:dyDescent="0.25"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 t="s">
        <v>518</v>
      </c>
      <c r="M199" s="17"/>
      <c r="N199" s="16"/>
      <c r="O199" s="35"/>
      <c r="P199" s="16" t="s">
        <v>465</v>
      </c>
      <c r="Q199" s="16" t="s">
        <v>38</v>
      </c>
      <c r="R199" s="16" t="s">
        <v>299</v>
      </c>
      <c r="S199" s="16" t="s">
        <v>466</v>
      </c>
      <c r="T199" s="16" t="s">
        <v>16</v>
      </c>
      <c r="U199" s="16" t="s">
        <v>86</v>
      </c>
      <c r="V199" s="16" t="s">
        <v>12</v>
      </c>
      <c r="W199" s="16" t="s">
        <v>12</v>
      </c>
      <c r="X199" s="17">
        <f t="shared" si="9"/>
        <v>0</v>
      </c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</row>
    <row r="200" spans="2:37" ht="14.95" customHeight="1" x14ac:dyDescent="0.25"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 t="s">
        <v>518</v>
      </c>
      <c r="M200" s="17"/>
      <c r="N200" s="16"/>
      <c r="O200" s="35"/>
      <c r="P200" s="16" t="s">
        <v>302</v>
      </c>
      <c r="Q200" s="16" t="s">
        <v>42</v>
      </c>
      <c r="R200" s="16" t="s">
        <v>303</v>
      </c>
      <c r="S200" s="16" t="s">
        <v>304</v>
      </c>
      <c r="T200" s="16" t="s">
        <v>40</v>
      </c>
      <c r="U200" s="16" t="s">
        <v>41</v>
      </c>
      <c r="V200" s="16" t="s">
        <v>12</v>
      </c>
      <c r="W200" s="16" t="s">
        <v>12</v>
      </c>
      <c r="X200" s="17">
        <f t="shared" si="9"/>
        <v>0</v>
      </c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</row>
    <row r="201" spans="2:37" ht="14.95" customHeight="1" x14ac:dyDescent="0.25"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 t="s">
        <v>518</v>
      </c>
      <c r="M201" s="17"/>
      <c r="N201" s="16"/>
      <c r="O201" s="35"/>
      <c r="P201" s="16" t="s">
        <v>433</v>
      </c>
      <c r="Q201" s="16" t="s">
        <v>34</v>
      </c>
      <c r="R201" s="16" t="s">
        <v>299</v>
      </c>
      <c r="S201" s="16" t="s">
        <v>436</v>
      </c>
      <c r="T201" s="16" t="s">
        <v>35</v>
      </c>
      <c r="U201" s="16" t="s">
        <v>12</v>
      </c>
      <c r="V201" s="16" t="s">
        <v>12</v>
      </c>
      <c r="W201" s="16" t="s">
        <v>12</v>
      </c>
      <c r="X201" s="17">
        <f t="shared" si="9"/>
        <v>0</v>
      </c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</row>
    <row r="202" spans="2:37" ht="14.95" customHeight="1" x14ac:dyDescent="0.25"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 t="s">
        <v>518</v>
      </c>
      <c r="M202" s="13"/>
      <c r="N202" s="13"/>
      <c r="O202" s="35"/>
      <c r="P202" s="16" t="s">
        <v>487</v>
      </c>
      <c r="Q202" s="16" t="s">
        <v>33</v>
      </c>
      <c r="R202" s="16" t="s">
        <v>273</v>
      </c>
      <c r="S202" s="16" t="s">
        <v>415</v>
      </c>
      <c r="T202" s="16" t="s">
        <v>10</v>
      </c>
      <c r="U202" s="16" t="s">
        <v>28</v>
      </c>
      <c r="V202" s="16" t="s">
        <v>84</v>
      </c>
      <c r="W202" s="16" t="s">
        <v>12</v>
      </c>
      <c r="X202" s="17">
        <f t="shared" si="9"/>
        <v>0</v>
      </c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</row>
    <row r="203" spans="2:37" ht="14.95" customHeight="1" x14ac:dyDescent="0.25"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 t="s">
        <v>518</v>
      </c>
      <c r="M203" s="13"/>
      <c r="N203" s="13"/>
      <c r="O203" s="35"/>
      <c r="P203" s="16" t="s">
        <v>487</v>
      </c>
      <c r="Q203" s="16" t="s">
        <v>33</v>
      </c>
      <c r="R203" s="16" t="s">
        <v>273</v>
      </c>
      <c r="S203" s="16" t="s">
        <v>490</v>
      </c>
      <c r="T203" s="16" t="s">
        <v>36</v>
      </c>
      <c r="U203" s="16" t="s">
        <v>59</v>
      </c>
      <c r="V203" s="16" t="s">
        <v>491</v>
      </c>
      <c r="W203" s="16" t="s">
        <v>12</v>
      </c>
      <c r="X203" s="17">
        <f t="shared" si="9"/>
        <v>0</v>
      </c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</row>
    <row r="204" spans="2:37" ht="14.95" customHeight="1" x14ac:dyDescent="0.25"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 t="s">
        <v>518</v>
      </c>
      <c r="M204" s="13"/>
      <c r="N204" s="13"/>
      <c r="O204" s="35"/>
      <c r="P204" s="16" t="s">
        <v>487</v>
      </c>
      <c r="Q204" s="16" t="s">
        <v>33</v>
      </c>
      <c r="R204" s="16" t="s">
        <v>273</v>
      </c>
      <c r="S204" s="16" t="s">
        <v>276</v>
      </c>
      <c r="T204" s="16" t="s">
        <v>39</v>
      </c>
      <c r="U204" s="16" t="s">
        <v>67</v>
      </c>
      <c r="V204" s="16" t="s">
        <v>130</v>
      </c>
      <c r="W204" s="16" t="s">
        <v>12</v>
      </c>
      <c r="X204" s="17">
        <f t="shared" si="9"/>
        <v>0</v>
      </c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</row>
    <row r="205" spans="2:37" ht="14.95" customHeight="1" x14ac:dyDescent="0.25"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 t="s">
        <v>518</v>
      </c>
      <c r="M205" s="13"/>
      <c r="N205" s="13"/>
      <c r="O205" s="35"/>
      <c r="P205" s="16" t="s">
        <v>504</v>
      </c>
      <c r="Q205" s="16" t="s">
        <v>32</v>
      </c>
      <c r="R205" s="16" t="s">
        <v>273</v>
      </c>
      <c r="S205" s="16" t="s">
        <v>410</v>
      </c>
      <c r="T205" s="16" t="s">
        <v>36</v>
      </c>
      <c r="U205" s="16" t="s">
        <v>45</v>
      </c>
      <c r="V205" s="16" t="s">
        <v>57</v>
      </c>
      <c r="W205" s="16" t="s">
        <v>157</v>
      </c>
      <c r="X205" s="17">
        <f t="shared" si="9"/>
        <v>0</v>
      </c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</row>
    <row r="206" spans="2:37" ht="14.95" customHeight="1" x14ac:dyDescent="0.25"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 t="s">
        <v>518</v>
      </c>
      <c r="M206" s="13"/>
      <c r="N206" s="13"/>
      <c r="O206" s="35"/>
      <c r="P206" s="16" t="s">
        <v>504</v>
      </c>
      <c r="Q206" s="16" t="s">
        <v>32</v>
      </c>
      <c r="R206" s="16" t="s">
        <v>273</v>
      </c>
      <c r="S206" s="16" t="s">
        <v>505</v>
      </c>
      <c r="T206" s="16" t="s">
        <v>36</v>
      </c>
      <c r="U206" s="16" t="s">
        <v>59</v>
      </c>
      <c r="V206" s="16" t="s">
        <v>60</v>
      </c>
      <c r="W206" s="16" t="s">
        <v>506</v>
      </c>
      <c r="X206" s="17">
        <f t="shared" si="9"/>
        <v>0</v>
      </c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</row>
    <row r="207" spans="2:37" ht="14.95" customHeight="1" x14ac:dyDescent="0.25"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 t="s">
        <v>518</v>
      </c>
      <c r="M207" s="13"/>
      <c r="N207" s="13"/>
      <c r="O207" s="35"/>
      <c r="P207" s="16" t="s">
        <v>504</v>
      </c>
      <c r="Q207" s="16" t="s">
        <v>32</v>
      </c>
      <c r="R207" s="16" t="s">
        <v>273</v>
      </c>
      <c r="S207" s="16" t="s">
        <v>507</v>
      </c>
      <c r="T207" s="16" t="s">
        <v>47</v>
      </c>
      <c r="U207" s="16" t="s">
        <v>48</v>
      </c>
      <c r="V207" s="16" t="s">
        <v>12</v>
      </c>
      <c r="W207" s="16" t="s">
        <v>186</v>
      </c>
      <c r="X207" s="17">
        <f t="shared" si="9"/>
        <v>0</v>
      </c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</row>
    <row r="208" spans="2:37" ht="14.95" customHeight="1" x14ac:dyDescent="0.25"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 t="s">
        <v>518</v>
      </c>
      <c r="M208" s="13"/>
      <c r="N208" s="13"/>
      <c r="O208" s="35"/>
      <c r="P208" s="16" t="s">
        <v>494</v>
      </c>
      <c r="Q208" s="16" t="s">
        <v>143</v>
      </c>
      <c r="R208" s="16" t="s">
        <v>303</v>
      </c>
      <c r="S208" s="16" t="s">
        <v>495</v>
      </c>
      <c r="T208" s="16" t="s">
        <v>47</v>
      </c>
      <c r="U208" s="16" t="s">
        <v>112</v>
      </c>
      <c r="V208" s="16" t="s">
        <v>115</v>
      </c>
      <c r="W208" s="16" t="s">
        <v>496</v>
      </c>
      <c r="X208" s="17">
        <f t="shared" si="9"/>
        <v>0</v>
      </c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</row>
    <row r="209" spans="2:37" ht="14.95" customHeight="1" x14ac:dyDescent="0.25">
      <c r="B209" s="13"/>
      <c r="C209" s="21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35"/>
      <c r="P209" s="16" t="s">
        <v>501</v>
      </c>
      <c r="Q209" s="16" t="s">
        <v>32</v>
      </c>
      <c r="R209" s="16" t="s">
        <v>303</v>
      </c>
      <c r="S209" s="16" t="s">
        <v>323</v>
      </c>
      <c r="T209" s="16" t="s">
        <v>47</v>
      </c>
      <c r="U209" s="16" t="s">
        <v>118</v>
      </c>
      <c r="V209" s="16" t="s">
        <v>120</v>
      </c>
      <c r="W209" s="16" t="s">
        <v>324</v>
      </c>
      <c r="X209" s="17">
        <f t="shared" si="9"/>
        <v>0</v>
      </c>
      <c r="Y209" s="17">
        <f>COUNTA(X165:X209)</f>
        <v>45</v>
      </c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</row>
    <row r="210" spans="2:37" ht="14.95" customHeight="1" x14ac:dyDescent="0.2">
      <c r="B210" s="26" t="s">
        <v>259</v>
      </c>
      <c r="C210" s="26"/>
      <c r="D210" s="26"/>
      <c r="E210" s="26"/>
      <c r="F210" s="26"/>
      <c r="G210" s="26"/>
      <c r="H210" s="26"/>
      <c r="I210" s="26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</row>
    <row r="211" spans="2:37" ht="14.95" customHeight="1" x14ac:dyDescent="0.2">
      <c r="B211" s="13"/>
      <c r="C211" s="21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</row>
    <row r="212" spans="2:37" ht="14.95" customHeight="1" x14ac:dyDescent="0.2">
      <c r="B212" s="13">
        <f>COUNTA(B49:B164)</f>
        <v>64</v>
      </c>
      <c r="C212" s="21"/>
      <c r="D212" s="13">
        <f>COUNTA(D3:D209)</f>
        <v>0</v>
      </c>
      <c r="E212" s="13"/>
      <c r="F212" s="13"/>
      <c r="G212" s="13"/>
      <c r="H212" s="13"/>
      <c r="I212" s="13"/>
      <c r="J212" s="13"/>
      <c r="K212" s="13"/>
      <c r="L212" s="13">
        <f>COUNTA(L3:L209)</f>
        <v>44</v>
      </c>
      <c r="M212" s="13">
        <f>COUNTA(M3:M209)</f>
        <v>30</v>
      </c>
      <c r="N212" s="13"/>
      <c r="O212" s="13">
        <f>COUNTA(O3:O209)</f>
        <v>0</v>
      </c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</row>
    <row r="213" spans="2:37" ht="14.95" customHeight="1" x14ac:dyDescent="0.2">
      <c r="B213" s="13"/>
      <c r="C213" s="21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</row>
    <row r="214" spans="2:37" ht="14.95" customHeight="1" x14ac:dyDescent="0.2">
      <c r="B214" s="13"/>
      <c r="C214" s="21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</row>
    <row r="215" spans="2:37" ht="14.95" customHeight="1" x14ac:dyDescent="0.2">
      <c r="B215" s="13"/>
      <c r="C215" s="21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</row>
    <row r="216" spans="2:37" ht="14.95" customHeight="1" x14ac:dyDescent="0.2">
      <c r="B216" s="13"/>
      <c r="C216" s="21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</row>
    <row r="217" spans="2:37" ht="14.95" customHeight="1" x14ac:dyDescent="0.2">
      <c r="B217" s="13"/>
      <c r="C217" s="21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</row>
    <row r="218" spans="2:37" ht="14.95" customHeight="1" x14ac:dyDescent="0.2">
      <c r="B218" s="13"/>
      <c r="C218" s="21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</row>
    <row r="219" spans="2:37" ht="14.95" customHeight="1" x14ac:dyDescent="0.2">
      <c r="B219" s="13"/>
      <c r="C219" s="21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</row>
    <row r="220" spans="2:37" ht="14.95" customHeight="1" x14ac:dyDescent="0.2">
      <c r="B220" s="13"/>
      <c r="C220" s="21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</row>
    <row r="221" spans="2:37" ht="14.95" customHeight="1" x14ac:dyDescent="0.2">
      <c r="B221" s="13"/>
      <c r="C221" s="21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</row>
    <row r="222" spans="2:37" ht="14.95" customHeight="1" x14ac:dyDescent="0.2">
      <c r="B222" s="13"/>
      <c r="C222" s="21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</row>
    <row r="223" spans="2:37" ht="14.95" customHeight="1" x14ac:dyDescent="0.2">
      <c r="B223" s="13"/>
      <c r="C223" s="21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</row>
    <row r="224" spans="2:37" ht="14.95" customHeight="1" x14ac:dyDescent="0.2">
      <c r="B224" s="13"/>
      <c r="C224" s="21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</row>
    <row r="225" spans="2:37" ht="14.95" customHeight="1" x14ac:dyDescent="0.2">
      <c r="B225" s="13"/>
      <c r="C225" s="21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</row>
    <row r="226" spans="2:37" ht="14.95" customHeight="1" x14ac:dyDescent="0.2">
      <c r="B226" s="13"/>
      <c r="C226" s="21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</row>
    <row r="227" spans="2:37" ht="14.95" customHeight="1" x14ac:dyDescent="0.2">
      <c r="B227" s="13"/>
      <c r="C227" s="21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</row>
    <row r="228" spans="2:37" ht="14.95" customHeight="1" x14ac:dyDescent="0.2">
      <c r="B228" s="13"/>
      <c r="C228" s="21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</row>
    <row r="229" spans="2:37" ht="14.95" customHeight="1" x14ac:dyDescent="0.2">
      <c r="B229" s="13"/>
      <c r="C229" s="21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</row>
    <row r="230" spans="2:37" ht="14.95" customHeight="1" x14ac:dyDescent="0.2">
      <c r="B230" s="13"/>
      <c r="C230" s="21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</row>
    <row r="231" spans="2:37" ht="14.95" customHeight="1" x14ac:dyDescent="0.2">
      <c r="B231" s="13"/>
      <c r="C231" s="21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</row>
    <row r="232" spans="2:37" ht="14.95" customHeight="1" x14ac:dyDescent="0.2">
      <c r="B232" s="13"/>
      <c r="C232" s="21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</row>
    <row r="233" spans="2:37" ht="14.95" customHeight="1" x14ac:dyDescent="0.2">
      <c r="B233" s="13"/>
      <c r="C233" s="21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</row>
    <row r="234" spans="2:37" ht="14.95" customHeight="1" x14ac:dyDescent="0.2">
      <c r="B234" s="13"/>
      <c r="C234" s="21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</row>
    <row r="235" spans="2:37" ht="14.95" customHeight="1" x14ac:dyDescent="0.2">
      <c r="B235" s="13"/>
      <c r="C235" s="21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</row>
    <row r="236" spans="2:37" ht="14.95" customHeight="1" x14ac:dyDescent="0.2">
      <c r="B236" s="13"/>
      <c r="C236" s="21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</row>
    <row r="237" spans="2:37" ht="14.95" customHeight="1" x14ac:dyDescent="0.2">
      <c r="B237" s="13"/>
      <c r="C237" s="21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</row>
    <row r="238" spans="2:37" ht="14.95" customHeight="1" x14ac:dyDescent="0.2">
      <c r="B238" s="13"/>
      <c r="C238" s="21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</row>
    <row r="239" spans="2:37" ht="14.95" customHeight="1" x14ac:dyDescent="0.2">
      <c r="B239" s="13"/>
      <c r="C239" s="21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</row>
    <row r="240" spans="2:37" ht="14.95" customHeight="1" x14ac:dyDescent="0.2">
      <c r="B240" s="13"/>
      <c r="C240" s="21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</row>
    <row r="241" spans="2:37" ht="14.95" customHeight="1" x14ac:dyDescent="0.2">
      <c r="B241" s="13"/>
      <c r="C241" s="21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</row>
    <row r="242" spans="2:37" ht="14.95" customHeight="1" x14ac:dyDescent="0.2">
      <c r="B242" s="13"/>
      <c r="C242" s="21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</row>
    <row r="243" spans="2:37" ht="14.95" customHeight="1" x14ac:dyDescent="0.2">
      <c r="B243" s="13"/>
      <c r="C243" s="21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</row>
    <row r="244" spans="2:37" ht="14.95" customHeight="1" x14ac:dyDescent="0.2">
      <c r="B244" s="13"/>
      <c r="C244" s="21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</row>
    <row r="245" spans="2:37" ht="14.95" customHeight="1" x14ac:dyDescent="0.2">
      <c r="B245" s="13"/>
      <c r="C245" s="21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</row>
    <row r="246" spans="2:37" ht="14.95" customHeight="1" x14ac:dyDescent="0.2">
      <c r="B246" s="13"/>
      <c r="C246" s="21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</row>
    <row r="247" spans="2:37" ht="14.95" customHeight="1" x14ac:dyDescent="0.2">
      <c r="B247" s="13"/>
      <c r="C247" s="21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</row>
    <row r="248" spans="2:37" ht="14.95" customHeight="1" x14ac:dyDescent="0.2">
      <c r="B248" s="13"/>
      <c r="C248" s="21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</row>
    <row r="249" spans="2:37" ht="14.95" customHeight="1" x14ac:dyDescent="0.2">
      <c r="B249" s="13"/>
      <c r="C249" s="21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</row>
    <row r="250" spans="2:37" ht="14.95" customHeight="1" x14ac:dyDescent="0.2">
      <c r="B250" s="13"/>
      <c r="C250" s="21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</row>
    <row r="251" spans="2:37" ht="14.95" customHeight="1" x14ac:dyDescent="0.2">
      <c r="B251" s="13"/>
      <c r="C251" s="21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</row>
    <row r="252" spans="2:37" ht="14.95" customHeight="1" x14ac:dyDescent="0.2">
      <c r="B252" s="13"/>
      <c r="C252" s="21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</row>
    <row r="253" spans="2:37" ht="14.95" customHeight="1" x14ac:dyDescent="0.2">
      <c r="B253" s="13"/>
      <c r="C253" s="21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</row>
    <row r="254" spans="2:37" ht="14.95" customHeight="1" x14ac:dyDescent="0.2">
      <c r="B254" s="13"/>
      <c r="C254" s="21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</row>
    <row r="255" spans="2:37" ht="14.95" customHeight="1" x14ac:dyDescent="0.2">
      <c r="B255" s="13"/>
      <c r="C255" s="21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</row>
    <row r="256" spans="2:37" ht="14.95" customHeight="1" x14ac:dyDescent="0.2">
      <c r="B256" s="13"/>
      <c r="C256" s="21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</row>
    <row r="257" spans="2:37" ht="14.95" customHeight="1" x14ac:dyDescent="0.2">
      <c r="B257" s="13"/>
      <c r="C257" s="21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</row>
    <row r="258" spans="2:37" ht="14.95" customHeight="1" x14ac:dyDescent="0.2">
      <c r="B258" s="13"/>
      <c r="C258" s="21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</row>
    <row r="259" spans="2:37" ht="14.95" customHeight="1" x14ac:dyDescent="0.2">
      <c r="B259" s="13"/>
      <c r="C259" s="21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</row>
    <row r="260" spans="2:37" ht="14.95" customHeight="1" x14ac:dyDescent="0.2">
      <c r="B260" s="13"/>
      <c r="C260" s="21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</row>
    <row r="261" spans="2:37" ht="14.95" customHeight="1" x14ac:dyDescent="0.2">
      <c r="B261" s="13"/>
      <c r="C261" s="21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</row>
    <row r="262" spans="2:37" ht="14.95" customHeight="1" x14ac:dyDescent="0.2">
      <c r="B262" s="13"/>
      <c r="C262" s="21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</row>
    <row r="263" spans="2:37" ht="14.95" customHeight="1" x14ac:dyDescent="0.2">
      <c r="B263" s="13"/>
      <c r="C263" s="21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</row>
    <row r="264" spans="2:37" ht="14.95" customHeight="1" x14ac:dyDescent="0.2">
      <c r="B264" s="13"/>
      <c r="C264" s="21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</row>
    <row r="265" spans="2:37" ht="14.95" customHeight="1" x14ac:dyDescent="0.2">
      <c r="B265" s="13"/>
      <c r="C265" s="21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</row>
    <row r="266" spans="2:37" ht="14.95" customHeight="1" x14ac:dyDescent="0.2">
      <c r="B266" s="13"/>
      <c r="C266" s="21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</row>
    <row r="267" spans="2:37" ht="14.95" customHeight="1" x14ac:dyDescent="0.2">
      <c r="B267" s="13"/>
      <c r="C267" s="21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</row>
    <row r="268" spans="2:37" ht="14.95" customHeight="1" x14ac:dyDescent="0.2">
      <c r="B268" s="13"/>
      <c r="C268" s="21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</row>
    <row r="269" spans="2:37" ht="14.95" customHeight="1" x14ac:dyDescent="0.2">
      <c r="B269" s="13"/>
      <c r="C269" s="21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</row>
    <row r="270" spans="2:37" ht="14.95" customHeight="1" x14ac:dyDescent="0.2">
      <c r="B270" s="13"/>
      <c r="C270" s="21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</row>
    <row r="271" spans="2:37" x14ac:dyDescent="0.2">
      <c r="B271" s="13"/>
      <c r="C271" s="21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</row>
    <row r="272" spans="2:37" x14ac:dyDescent="0.2">
      <c r="B272" s="13"/>
      <c r="C272" s="21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</row>
  </sheetData>
  <sortState ref="B3:X209">
    <sortCondition ref="X3:X209"/>
    <sortCondition ref="C3:C209"/>
  </sortState>
  <pageMargins left="0.25" right="0.25" top="0.75" bottom="0.75" header="0.3" footer="0.3"/>
  <pageSetup paperSize="1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72"/>
  <sheetViews>
    <sheetView topLeftCell="E218" workbookViewId="0">
      <selection activeCell="O218" sqref="O218"/>
    </sheetView>
  </sheetViews>
  <sheetFormatPr defaultColWidth="9.125" defaultRowHeight="10.9" x14ac:dyDescent="0.2"/>
  <cols>
    <col min="1" max="1" width="11.75" style="4" customWidth="1"/>
    <col min="2" max="2" width="11.875" style="5" bestFit="1" customWidth="1"/>
    <col min="3" max="3" width="8.625" style="4" customWidth="1"/>
    <col min="4" max="4" width="23.625" style="4" bestFit="1" customWidth="1"/>
    <col min="5" max="5" width="5.125" style="4" customWidth="1"/>
    <col min="6" max="7" width="25.875" style="4" customWidth="1"/>
    <col min="8" max="8" width="24.75" style="4" customWidth="1"/>
    <col min="9" max="9" width="26" style="4" customWidth="1"/>
    <col min="10" max="10" width="5.25" style="4" bestFit="1" customWidth="1"/>
    <col min="11" max="11" width="5.25" style="4" customWidth="1"/>
    <col min="12" max="12" width="5.375" style="4" customWidth="1"/>
    <col min="13" max="16384" width="9.125" style="4"/>
  </cols>
  <sheetData>
    <row r="1" spans="1:36" ht="14.95" customHeight="1" x14ac:dyDescent="0.2">
      <c r="A1" s="13" t="s">
        <v>267</v>
      </c>
      <c r="B1" s="21"/>
      <c r="C1" s="13"/>
      <c r="D1" s="13"/>
      <c r="E1" s="13"/>
      <c r="F1" s="13"/>
      <c r="G1" s="13"/>
      <c r="H1" s="13"/>
      <c r="I1" s="13"/>
      <c r="J1" s="13"/>
      <c r="K1" s="13"/>
      <c r="L1" s="13"/>
      <c r="M1" s="13" t="s">
        <v>268</v>
      </c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</row>
    <row r="2" spans="1:36" s="1" customFormat="1" ht="14.95" customHeight="1" x14ac:dyDescent="0.25">
      <c r="A2" s="22" t="s">
        <v>258</v>
      </c>
      <c r="B2" s="23" t="s">
        <v>257</v>
      </c>
      <c r="C2" s="22" t="s">
        <v>266</v>
      </c>
      <c r="D2" s="22" t="s">
        <v>0</v>
      </c>
      <c r="E2" s="22" t="s">
        <v>1</v>
      </c>
      <c r="F2" s="22" t="s">
        <v>3</v>
      </c>
      <c r="G2" s="22" t="s">
        <v>4</v>
      </c>
      <c r="H2" s="22" t="s">
        <v>5</v>
      </c>
      <c r="I2" s="22" t="s">
        <v>6</v>
      </c>
      <c r="J2" s="22" t="s">
        <v>2</v>
      </c>
      <c r="K2" s="22"/>
      <c r="L2" s="15"/>
      <c r="M2" s="14" t="s">
        <v>269</v>
      </c>
      <c r="N2" s="14" t="s">
        <v>266</v>
      </c>
      <c r="O2" s="14" t="s">
        <v>270</v>
      </c>
      <c r="P2" s="14" t="s">
        <v>0</v>
      </c>
      <c r="Q2" s="14" t="s">
        <v>1</v>
      </c>
      <c r="R2" s="14" t="s">
        <v>2</v>
      </c>
      <c r="S2" s="14" t="s">
        <v>3</v>
      </c>
      <c r="T2" s="14" t="s">
        <v>4</v>
      </c>
      <c r="U2" s="14" t="s">
        <v>5</v>
      </c>
      <c r="V2" s="14" t="s">
        <v>6</v>
      </c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</row>
    <row r="3" spans="1:36" s="2" customFormat="1" ht="14.95" customHeight="1" x14ac:dyDescent="0.25">
      <c r="A3" s="18" t="s">
        <v>260</v>
      </c>
      <c r="B3" s="24">
        <v>41475</v>
      </c>
      <c r="C3" s="33"/>
      <c r="D3" s="18" t="s">
        <v>218</v>
      </c>
      <c r="E3" s="18" t="str">
        <f>"02"</f>
        <v>02</v>
      </c>
      <c r="F3" s="18" t="s">
        <v>47</v>
      </c>
      <c r="G3" s="18" t="s">
        <v>65</v>
      </c>
      <c r="H3" s="18" t="s">
        <v>125</v>
      </c>
      <c r="I3" s="18" t="s">
        <v>217</v>
      </c>
      <c r="J3" s="18" t="str">
        <f>"01236"</f>
        <v>01236</v>
      </c>
      <c r="K3" s="18"/>
      <c r="L3" s="17"/>
      <c r="M3" s="16" t="s">
        <v>271</v>
      </c>
      <c r="N3" s="35"/>
      <c r="O3" s="16" t="s">
        <v>456</v>
      </c>
      <c r="P3" s="16" t="s">
        <v>218</v>
      </c>
      <c r="Q3" s="16" t="s">
        <v>299</v>
      </c>
      <c r="R3" s="16" t="s">
        <v>457</v>
      </c>
      <c r="S3" s="16" t="s">
        <v>47</v>
      </c>
      <c r="T3" s="16" t="s">
        <v>65</v>
      </c>
      <c r="U3" s="16" t="s">
        <v>125</v>
      </c>
      <c r="V3" s="16" t="s">
        <v>217</v>
      </c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</row>
    <row r="4" spans="1:36" s="2" customFormat="1" ht="14.95" customHeight="1" x14ac:dyDescent="0.25">
      <c r="A4" s="18" t="s">
        <v>260</v>
      </c>
      <c r="B4" s="24">
        <v>41112</v>
      </c>
      <c r="C4" s="33"/>
      <c r="D4" s="18" t="s">
        <v>193</v>
      </c>
      <c r="E4" s="18" t="str">
        <f>"02"</f>
        <v>02</v>
      </c>
      <c r="F4" s="18" t="s">
        <v>47</v>
      </c>
      <c r="G4" s="18" t="s">
        <v>118</v>
      </c>
      <c r="H4" s="18" t="s">
        <v>124</v>
      </c>
      <c r="I4" s="18" t="s">
        <v>212</v>
      </c>
      <c r="J4" s="18" t="str">
        <f>"01227"</f>
        <v>01227</v>
      </c>
      <c r="K4" s="18"/>
      <c r="L4" s="17"/>
      <c r="M4" s="16" t="s">
        <v>271</v>
      </c>
      <c r="N4" s="35"/>
      <c r="O4" s="16" t="s">
        <v>342</v>
      </c>
      <c r="P4" s="16" t="s">
        <v>193</v>
      </c>
      <c r="Q4" s="16" t="s">
        <v>299</v>
      </c>
      <c r="R4" s="16" t="s">
        <v>343</v>
      </c>
      <c r="S4" s="16" t="s">
        <v>47</v>
      </c>
      <c r="T4" s="16" t="s">
        <v>118</v>
      </c>
      <c r="U4" s="16" t="s">
        <v>124</v>
      </c>
      <c r="V4" s="16" t="s">
        <v>212</v>
      </c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</row>
    <row r="5" spans="1:36" s="2" customFormat="1" ht="14.95" customHeight="1" x14ac:dyDescent="0.25">
      <c r="A5" s="18"/>
      <c r="B5" s="24">
        <v>40178</v>
      </c>
      <c r="C5" s="33"/>
      <c r="D5" s="18" t="s">
        <v>43</v>
      </c>
      <c r="E5" s="18" t="str">
        <f>"04"</f>
        <v>04</v>
      </c>
      <c r="F5" s="18" t="s">
        <v>40</v>
      </c>
      <c r="G5" s="18" t="s">
        <v>41</v>
      </c>
      <c r="H5" s="18" t="s">
        <v>12</v>
      </c>
      <c r="I5" s="18" t="s">
        <v>12</v>
      </c>
      <c r="J5" s="18" t="str">
        <f>"00909"</f>
        <v>00909</v>
      </c>
      <c r="K5" s="18"/>
      <c r="L5" s="17"/>
      <c r="M5" s="16" t="s">
        <v>271</v>
      </c>
      <c r="N5" s="35"/>
      <c r="O5" s="16" t="s">
        <v>514</v>
      </c>
      <c r="P5" s="16" t="s">
        <v>43</v>
      </c>
      <c r="Q5" s="16" t="s">
        <v>273</v>
      </c>
      <c r="R5" s="16" t="s">
        <v>304</v>
      </c>
      <c r="S5" s="16" t="s">
        <v>40</v>
      </c>
      <c r="T5" s="16" t="s">
        <v>41</v>
      </c>
      <c r="U5" s="16" t="s">
        <v>12</v>
      </c>
      <c r="V5" s="16" t="s">
        <v>12</v>
      </c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</row>
    <row r="6" spans="1:36" s="2" customFormat="1" ht="14.95" customHeight="1" x14ac:dyDescent="0.25">
      <c r="A6" s="18" t="s">
        <v>260</v>
      </c>
      <c r="B6" s="24">
        <v>41090</v>
      </c>
      <c r="C6" s="33"/>
      <c r="D6" s="18" t="s">
        <v>253</v>
      </c>
      <c r="E6" s="18" t="str">
        <f>"05"</f>
        <v>05</v>
      </c>
      <c r="F6" s="18" t="s">
        <v>15</v>
      </c>
      <c r="G6" s="18" t="s">
        <v>132</v>
      </c>
      <c r="H6" s="18" t="s">
        <v>133</v>
      </c>
      <c r="I6" s="18" t="s">
        <v>252</v>
      </c>
      <c r="J6" s="18" t="str">
        <f>"01299"</f>
        <v>01299</v>
      </c>
      <c r="K6" s="18"/>
      <c r="L6" s="17"/>
      <c r="M6" s="16" t="s">
        <v>271</v>
      </c>
      <c r="N6" s="35"/>
      <c r="O6" s="16" t="s">
        <v>484</v>
      </c>
      <c r="P6" s="16" t="s">
        <v>253</v>
      </c>
      <c r="Q6" s="16" t="s">
        <v>372</v>
      </c>
      <c r="R6" s="16" t="s">
        <v>485</v>
      </c>
      <c r="S6" s="16" t="s">
        <v>15</v>
      </c>
      <c r="T6" s="16" t="s">
        <v>132</v>
      </c>
      <c r="U6" s="16" t="s">
        <v>133</v>
      </c>
      <c r="V6" s="16" t="s">
        <v>252</v>
      </c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</row>
    <row r="7" spans="1:36" s="2" customFormat="1" ht="14.95" customHeight="1" x14ac:dyDescent="0.25">
      <c r="A7" s="18" t="s">
        <v>261</v>
      </c>
      <c r="B7" s="24">
        <v>41541</v>
      </c>
      <c r="C7" s="33"/>
      <c r="D7" s="18" t="s">
        <v>72</v>
      </c>
      <c r="E7" s="18" t="str">
        <f>"02"</f>
        <v>02</v>
      </c>
      <c r="F7" s="18" t="s">
        <v>35</v>
      </c>
      <c r="G7" s="18" t="s">
        <v>68</v>
      </c>
      <c r="H7" s="18" t="s">
        <v>94</v>
      </c>
      <c r="I7" s="18" t="s">
        <v>248</v>
      </c>
      <c r="J7" s="18" t="str">
        <f>"01295"</f>
        <v>01295</v>
      </c>
      <c r="K7" s="18"/>
      <c r="L7" s="17" t="s">
        <v>518</v>
      </c>
      <c r="M7" s="16" t="s">
        <v>271</v>
      </c>
      <c r="N7" s="36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</row>
    <row r="8" spans="1:36" s="2" customFormat="1" ht="14.95" customHeight="1" x14ac:dyDescent="0.25">
      <c r="A8" s="18" t="s">
        <v>262</v>
      </c>
      <c r="B8" s="19">
        <v>41266</v>
      </c>
      <c r="C8" s="33"/>
      <c r="D8" s="18" t="s">
        <v>100</v>
      </c>
      <c r="E8" s="18" t="str">
        <f>"02"</f>
        <v>02</v>
      </c>
      <c r="F8" s="18" t="s">
        <v>35</v>
      </c>
      <c r="G8" s="18" t="s">
        <v>68</v>
      </c>
      <c r="H8" s="18" t="s">
        <v>69</v>
      </c>
      <c r="I8" s="18" t="s">
        <v>99</v>
      </c>
      <c r="J8" s="18" t="str">
        <f>"00987"</f>
        <v>00987</v>
      </c>
      <c r="K8" s="18"/>
      <c r="L8" s="17"/>
      <c r="M8" s="16" t="s">
        <v>271</v>
      </c>
      <c r="N8" s="35"/>
      <c r="O8" s="16" t="s">
        <v>445</v>
      </c>
      <c r="P8" s="16" t="s">
        <v>100</v>
      </c>
      <c r="Q8" s="16" t="s">
        <v>299</v>
      </c>
      <c r="R8" s="16" t="s">
        <v>444</v>
      </c>
      <c r="S8" s="16" t="s">
        <v>35</v>
      </c>
      <c r="T8" s="16" t="s">
        <v>68</v>
      </c>
      <c r="U8" s="16" t="s">
        <v>69</v>
      </c>
      <c r="V8" s="16" t="s">
        <v>99</v>
      </c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</row>
    <row r="9" spans="1:36" s="2" customFormat="1" ht="14.95" customHeight="1" x14ac:dyDescent="0.25">
      <c r="A9" s="17"/>
      <c r="B9" s="17"/>
      <c r="C9" s="36"/>
      <c r="D9" s="17"/>
      <c r="E9" s="17"/>
      <c r="F9" s="17"/>
      <c r="G9" s="17"/>
      <c r="H9" s="17"/>
      <c r="I9" s="17"/>
      <c r="J9" s="17"/>
      <c r="K9" s="17" t="s">
        <v>518</v>
      </c>
      <c r="L9" s="17"/>
      <c r="M9" s="16" t="s">
        <v>271</v>
      </c>
      <c r="N9" s="35"/>
      <c r="O9" s="16" t="s">
        <v>433</v>
      </c>
      <c r="P9" s="16" t="s">
        <v>34</v>
      </c>
      <c r="Q9" s="16" t="s">
        <v>299</v>
      </c>
      <c r="R9" s="16" t="s">
        <v>278</v>
      </c>
      <c r="S9" s="16" t="s">
        <v>35</v>
      </c>
      <c r="T9" s="16" t="s">
        <v>68</v>
      </c>
      <c r="U9" s="16" t="s">
        <v>94</v>
      </c>
      <c r="V9" s="16" t="s">
        <v>250</v>
      </c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</row>
    <row r="10" spans="1:36" s="2" customFormat="1" ht="14.95" customHeight="1" x14ac:dyDescent="0.25">
      <c r="A10" s="18"/>
      <c r="B10" s="24">
        <v>41350</v>
      </c>
      <c r="C10" s="33"/>
      <c r="D10" s="18" t="s">
        <v>139</v>
      </c>
      <c r="E10" s="18" t="str">
        <f>"02"</f>
        <v>02</v>
      </c>
      <c r="F10" s="18" t="s">
        <v>47</v>
      </c>
      <c r="G10" s="18" t="s">
        <v>118</v>
      </c>
      <c r="H10" s="18" t="s">
        <v>119</v>
      </c>
      <c r="I10" s="18" t="s">
        <v>204</v>
      </c>
      <c r="J10" s="18" t="str">
        <f>"01211"</f>
        <v>01211</v>
      </c>
      <c r="K10" s="18"/>
      <c r="L10" s="17"/>
      <c r="M10" s="16" t="s">
        <v>271</v>
      </c>
      <c r="N10" s="35"/>
      <c r="O10" s="16" t="s">
        <v>310</v>
      </c>
      <c r="P10" s="16" t="s">
        <v>311</v>
      </c>
      <c r="Q10" s="16" t="s">
        <v>299</v>
      </c>
      <c r="R10" s="16" t="s">
        <v>312</v>
      </c>
      <c r="S10" s="16" t="s">
        <v>47</v>
      </c>
      <c r="T10" s="16" t="s">
        <v>118</v>
      </c>
      <c r="U10" s="16" t="s">
        <v>119</v>
      </c>
      <c r="V10" s="16" t="s">
        <v>204</v>
      </c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</row>
    <row r="11" spans="1:36" s="2" customFormat="1" ht="14.95" customHeight="1" x14ac:dyDescent="0.25">
      <c r="A11" s="17"/>
      <c r="B11" s="17"/>
      <c r="C11" s="36"/>
      <c r="D11" s="17"/>
      <c r="E11" s="17"/>
      <c r="F11" s="17"/>
      <c r="G11" s="17"/>
      <c r="H11" s="17"/>
      <c r="I11" s="17"/>
      <c r="J11" s="17"/>
      <c r="K11" s="17" t="s">
        <v>518</v>
      </c>
      <c r="L11" s="17"/>
      <c r="M11" s="16" t="s">
        <v>271</v>
      </c>
      <c r="N11" s="35"/>
      <c r="O11" s="16" t="s">
        <v>437</v>
      </c>
      <c r="P11" s="16" t="s">
        <v>71</v>
      </c>
      <c r="Q11" s="16" t="s">
        <v>299</v>
      </c>
      <c r="R11" s="16" t="s">
        <v>279</v>
      </c>
      <c r="S11" s="16" t="s">
        <v>35</v>
      </c>
      <c r="T11" s="16" t="s">
        <v>58</v>
      </c>
      <c r="U11" s="16" t="s">
        <v>95</v>
      </c>
      <c r="V11" s="16" t="s">
        <v>171</v>
      </c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</row>
    <row r="12" spans="1:36" s="2" customFormat="1" ht="14.95" customHeight="1" x14ac:dyDescent="0.25">
      <c r="A12" s="18" t="s">
        <v>261</v>
      </c>
      <c r="B12" s="24">
        <v>41350</v>
      </c>
      <c r="C12" s="33"/>
      <c r="D12" s="18" t="s">
        <v>206</v>
      </c>
      <c r="E12" s="18" t="str">
        <f>"02"</f>
        <v>02</v>
      </c>
      <c r="F12" s="18" t="s">
        <v>47</v>
      </c>
      <c r="G12" s="18" t="s">
        <v>118</v>
      </c>
      <c r="H12" s="18" t="s">
        <v>124</v>
      </c>
      <c r="I12" s="18" t="s">
        <v>213</v>
      </c>
      <c r="J12" s="18" t="str">
        <f>"01228"</f>
        <v>01228</v>
      </c>
      <c r="K12" s="18"/>
      <c r="L12" s="17"/>
      <c r="M12" s="16" t="s">
        <v>271</v>
      </c>
      <c r="N12" s="35"/>
      <c r="O12" s="16" t="s">
        <v>514</v>
      </c>
      <c r="P12" s="16" t="s">
        <v>206</v>
      </c>
      <c r="Q12" s="16" t="s">
        <v>299</v>
      </c>
      <c r="R12" s="16" t="s">
        <v>352</v>
      </c>
      <c r="S12" s="16" t="s">
        <v>47</v>
      </c>
      <c r="T12" s="16" t="s">
        <v>118</v>
      </c>
      <c r="U12" s="16" t="s">
        <v>124</v>
      </c>
      <c r="V12" s="16" t="s">
        <v>213</v>
      </c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</row>
    <row r="13" spans="1:36" s="2" customFormat="1" ht="14.95" customHeight="1" x14ac:dyDescent="0.25">
      <c r="A13" s="18"/>
      <c r="B13" s="19">
        <v>41378</v>
      </c>
      <c r="C13" s="33"/>
      <c r="D13" s="18" t="s">
        <v>107</v>
      </c>
      <c r="E13" s="18" t="str">
        <f>"04"</f>
        <v>04</v>
      </c>
      <c r="F13" s="18" t="s">
        <v>47</v>
      </c>
      <c r="G13" s="18" t="s">
        <v>118</v>
      </c>
      <c r="H13" s="18" t="s">
        <v>124</v>
      </c>
      <c r="I13" s="18" t="s">
        <v>12</v>
      </c>
      <c r="J13" s="18" t="str">
        <f>"01013"</f>
        <v>01013</v>
      </c>
      <c r="K13" s="18"/>
      <c r="L13" s="17"/>
      <c r="M13" s="16" t="s">
        <v>271</v>
      </c>
      <c r="N13" s="35"/>
      <c r="O13" s="16" t="s">
        <v>280</v>
      </c>
      <c r="P13" s="16" t="s">
        <v>107</v>
      </c>
      <c r="Q13" s="16" t="s">
        <v>273</v>
      </c>
      <c r="R13" s="16" t="s">
        <v>281</v>
      </c>
      <c r="S13" s="16" t="s">
        <v>47</v>
      </c>
      <c r="T13" s="16" t="s">
        <v>118</v>
      </c>
      <c r="U13" s="16" t="s">
        <v>124</v>
      </c>
      <c r="V13" s="16" t="s">
        <v>12</v>
      </c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</row>
    <row r="14" spans="1:36" s="2" customFormat="1" ht="14.95" customHeight="1" x14ac:dyDescent="0.25">
      <c r="A14" s="18"/>
      <c r="B14" s="24">
        <v>41406</v>
      </c>
      <c r="C14" s="33"/>
      <c r="D14" s="18" t="s">
        <v>20</v>
      </c>
      <c r="E14" s="18" t="str">
        <f>"04"</f>
        <v>04</v>
      </c>
      <c r="F14" s="18" t="s">
        <v>47</v>
      </c>
      <c r="G14" s="18" t="s">
        <v>122</v>
      </c>
      <c r="H14" s="18" t="s">
        <v>222</v>
      </c>
      <c r="I14" s="18" t="s">
        <v>12</v>
      </c>
      <c r="J14" s="18" t="str">
        <f>"01251"</f>
        <v>01251</v>
      </c>
      <c r="K14" s="18"/>
      <c r="L14" s="17"/>
      <c r="M14" s="16" t="s">
        <v>271</v>
      </c>
      <c r="N14" s="35"/>
      <c r="O14" s="16" t="s">
        <v>272</v>
      </c>
      <c r="P14" s="16" t="s">
        <v>20</v>
      </c>
      <c r="Q14" s="16" t="s">
        <v>273</v>
      </c>
      <c r="R14" s="16" t="s">
        <v>274</v>
      </c>
      <c r="S14" s="16" t="s">
        <v>47</v>
      </c>
      <c r="T14" s="16" t="s">
        <v>122</v>
      </c>
      <c r="U14" s="16" t="s">
        <v>222</v>
      </c>
      <c r="V14" s="16" t="s">
        <v>12</v>
      </c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</row>
    <row r="15" spans="1:36" s="2" customFormat="1" ht="14.95" customHeight="1" x14ac:dyDescent="0.25">
      <c r="A15" s="18"/>
      <c r="B15" s="19">
        <v>41509</v>
      </c>
      <c r="C15" s="33"/>
      <c r="D15" s="18" t="s">
        <v>139</v>
      </c>
      <c r="E15" s="18" t="str">
        <f t="shared" ref="E15:E23" si="0">"02"</f>
        <v>02</v>
      </c>
      <c r="F15" s="18" t="s">
        <v>47</v>
      </c>
      <c r="G15" s="18" t="s">
        <v>63</v>
      </c>
      <c r="H15" s="18" t="s">
        <v>104</v>
      </c>
      <c r="I15" s="18" t="s">
        <v>243</v>
      </c>
      <c r="J15" s="18" t="str">
        <f>"01290"</f>
        <v>01290</v>
      </c>
      <c r="K15" s="18"/>
      <c r="L15" s="17" t="s">
        <v>518</v>
      </c>
      <c r="M15" s="16" t="s">
        <v>271</v>
      </c>
      <c r="N15" s="36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</row>
    <row r="16" spans="1:36" s="2" customFormat="1" ht="14.95" customHeight="1" x14ac:dyDescent="0.25">
      <c r="A16" s="18" t="s">
        <v>263</v>
      </c>
      <c r="B16" s="24">
        <v>41272</v>
      </c>
      <c r="C16" s="33"/>
      <c r="D16" s="18" t="s">
        <v>159</v>
      </c>
      <c r="E16" s="18" t="str">
        <f t="shared" si="0"/>
        <v>02</v>
      </c>
      <c r="F16" s="18" t="s">
        <v>36</v>
      </c>
      <c r="G16" s="18" t="s">
        <v>45</v>
      </c>
      <c r="H16" s="18" t="s">
        <v>91</v>
      </c>
      <c r="I16" s="18" t="s">
        <v>227</v>
      </c>
      <c r="J16" s="18" t="str">
        <f>"01263"</f>
        <v>01263</v>
      </c>
      <c r="K16" s="18"/>
      <c r="L16" s="17"/>
      <c r="M16" s="16" t="s">
        <v>271</v>
      </c>
      <c r="N16" s="35"/>
      <c r="O16" s="16" t="s">
        <v>408</v>
      </c>
      <c r="P16" s="16" t="s">
        <v>409</v>
      </c>
      <c r="Q16" s="16" t="s">
        <v>299</v>
      </c>
      <c r="R16" s="16" t="s">
        <v>412</v>
      </c>
      <c r="S16" s="16" t="s">
        <v>36</v>
      </c>
      <c r="T16" s="16" t="s">
        <v>45</v>
      </c>
      <c r="U16" s="16" t="s">
        <v>92</v>
      </c>
      <c r="V16" s="16" t="s">
        <v>413</v>
      </c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</row>
    <row r="17" spans="1:36" s="2" customFormat="1" ht="14.95" customHeight="1" x14ac:dyDescent="0.25">
      <c r="A17" s="18" t="s">
        <v>261</v>
      </c>
      <c r="B17" s="19">
        <v>41272</v>
      </c>
      <c r="C17" s="33"/>
      <c r="D17" s="18" t="s">
        <v>140</v>
      </c>
      <c r="E17" s="18" t="str">
        <f t="shared" si="0"/>
        <v>02</v>
      </c>
      <c r="F17" s="18" t="s">
        <v>47</v>
      </c>
      <c r="G17" s="18" t="s">
        <v>118</v>
      </c>
      <c r="H17" s="18" t="s">
        <v>124</v>
      </c>
      <c r="I17" s="18" t="s">
        <v>209</v>
      </c>
      <c r="J17" s="18" t="str">
        <f>"01223"</f>
        <v>01223</v>
      </c>
      <c r="K17" s="18"/>
      <c r="L17" s="17"/>
      <c r="M17" s="16" t="s">
        <v>271</v>
      </c>
      <c r="N17" s="35"/>
      <c r="O17" s="16" t="s">
        <v>350</v>
      </c>
      <c r="P17" s="16" t="s">
        <v>140</v>
      </c>
      <c r="Q17" s="16" t="s">
        <v>299</v>
      </c>
      <c r="R17" s="16" t="s">
        <v>351</v>
      </c>
      <c r="S17" s="16" t="s">
        <v>47</v>
      </c>
      <c r="T17" s="16" t="s">
        <v>118</v>
      </c>
      <c r="U17" s="16" t="s">
        <v>124</v>
      </c>
      <c r="V17" s="16" t="s">
        <v>209</v>
      </c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</row>
    <row r="18" spans="1:36" s="2" customFormat="1" ht="14.95" customHeight="1" x14ac:dyDescent="0.25">
      <c r="A18" s="18" t="s">
        <v>260</v>
      </c>
      <c r="B18" s="24">
        <v>41294</v>
      </c>
      <c r="C18" s="33"/>
      <c r="D18" s="18" t="s">
        <v>139</v>
      </c>
      <c r="E18" s="18" t="str">
        <f t="shared" si="0"/>
        <v>02</v>
      </c>
      <c r="F18" s="18" t="s">
        <v>47</v>
      </c>
      <c r="G18" s="18" t="s">
        <v>118</v>
      </c>
      <c r="H18" s="18" t="s">
        <v>119</v>
      </c>
      <c r="I18" s="18" t="s">
        <v>203</v>
      </c>
      <c r="J18" s="18" t="str">
        <f>"01209"</f>
        <v>01209</v>
      </c>
      <c r="K18" s="18"/>
      <c r="L18" s="17"/>
      <c r="M18" s="16" t="s">
        <v>271</v>
      </c>
      <c r="N18" s="35"/>
      <c r="O18" s="16" t="s">
        <v>310</v>
      </c>
      <c r="P18" s="16" t="s">
        <v>311</v>
      </c>
      <c r="Q18" s="16" t="s">
        <v>299</v>
      </c>
      <c r="R18" s="16" t="s">
        <v>313</v>
      </c>
      <c r="S18" s="16" t="s">
        <v>47</v>
      </c>
      <c r="T18" s="16" t="s">
        <v>118</v>
      </c>
      <c r="U18" s="16" t="s">
        <v>119</v>
      </c>
      <c r="V18" s="16" t="s">
        <v>203</v>
      </c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</row>
    <row r="19" spans="1:36" s="2" customFormat="1" ht="14.95" customHeight="1" x14ac:dyDescent="0.25">
      <c r="A19" s="18"/>
      <c r="B19" s="24">
        <v>41420</v>
      </c>
      <c r="C19" s="33"/>
      <c r="D19" s="18" t="s">
        <v>234</v>
      </c>
      <c r="E19" s="18" t="str">
        <f t="shared" si="0"/>
        <v>02</v>
      </c>
      <c r="F19" s="18" t="s">
        <v>47</v>
      </c>
      <c r="G19" s="18" t="s">
        <v>112</v>
      </c>
      <c r="H19" s="18" t="s">
        <v>116</v>
      </c>
      <c r="I19" s="18" t="s">
        <v>239</v>
      </c>
      <c r="J19" s="18" t="str">
        <f>"01284"</f>
        <v>01284</v>
      </c>
      <c r="K19" s="18"/>
      <c r="L19" s="17"/>
      <c r="M19" s="16" t="s">
        <v>271</v>
      </c>
      <c r="N19" s="35"/>
      <c r="O19" s="16" t="s">
        <v>347</v>
      </c>
      <c r="P19" s="16" t="s">
        <v>234</v>
      </c>
      <c r="Q19" s="16" t="s">
        <v>299</v>
      </c>
      <c r="R19" s="16" t="s">
        <v>348</v>
      </c>
      <c r="S19" s="16" t="s">
        <v>47</v>
      </c>
      <c r="T19" s="16" t="s">
        <v>112</v>
      </c>
      <c r="U19" s="16" t="s">
        <v>116</v>
      </c>
      <c r="V19" s="16" t="s">
        <v>239</v>
      </c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</row>
    <row r="20" spans="1:36" s="2" customFormat="1" ht="14.95" customHeight="1" x14ac:dyDescent="0.25">
      <c r="A20" s="18"/>
      <c r="B20" s="19">
        <v>41518</v>
      </c>
      <c r="C20" s="33"/>
      <c r="D20" s="18" t="s">
        <v>219</v>
      </c>
      <c r="E20" s="18" t="str">
        <f t="shared" si="0"/>
        <v>02</v>
      </c>
      <c r="F20" s="18" t="s">
        <v>47</v>
      </c>
      <c r="G20" s="18" t="s">
        <v>65</v>
      </c>
      <c r="H20" s="18" t="s">
        <v>126</v>
      </c>
      <c r="I20" s="18" t="s">
        <v>255</v>
      </c>
      <c r="J20" s="18" t="str">
        <f>"01305"</f>
        <v>01305</v>
      </c>
      <c r="K20" s="18"/>
      <c r="L20" s="17"/>
      <c r="M20" s="16" t="s">
        <v>271</v>
      </c>
      <c r="N20" s="35"/>
      <c r="O20" s="16" t="s">
        <v>428</v>
      </c>
      <c r="P20" s="16" t="s">
        <v>219</v>
      </c>
      <c r="Q20" s="16" t="s">
        <v>299</v>
      </c>
      <c r="R20" s="16" t="s">
        <v>300</v>
      </c>
      <c r="S20" s="16" t="s">
        <v>47</v>
      </c>
      <c r="T20" s="16" t="s">
        <v>65</v>
      </c>
      <c r="U20" s="16" t="s">
        <v>126</v>
      </c>
      <c r="V20" s="16" t="s">
        <v>255</v>
      </c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</row>
    <row r="21" spans="1:36" s="2" customFormat="1" ht="14.95" customHeight="1" x14ac:dyDescent="0.25">
      <c r="A21" s="17"/>
      <c r="B21" s="17"/>
      <c r="C21" s="36"/>
      <c r="D21" s="17"/>
      <c r="E21" s="17"/>
      <c r="F21" s="17"/>
      <c r="G21" s="17"/>
      <c r="H21" s="17"/>
      <c r="I21" s="17"/>
      <c r="J21" s="17"/>
      <c r="K21" s="17" t="s">
        <v>518</v>
      </c>
      <c r="L21" s="17"/>
      <c r="M21" s="16" t="s">
        <v>271</v>
      </c>
      <c r="N21" s="35"/>
      <c r="O21" s="16" t="s">
        <v>402</v>
      </c>
      <c r="P21" s="16" t="s">
        <v>403</v>
      </c>
      <c r="Q21" s="16" t="s">
        <v>299</v>
      </c>
      <c r="R21" s="16" t="s">
        <v>404</v>
      </c>
      <c r="S21" s="16" t="s">
        <v>47</v>
      </c>
      <c r="T21" s="16" t="s">
        <v>118</v>
      </c>
      <c r="U21" s="16" t="s">
        <v>119</v>
      </c>
      <c r="V21" s="16" t="s">
        <v>12</v>
      </c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</row>
    <row r="22" spans="1:36" s="2" customFormat="1" ht="14.95" customHeight="1" x14ac:dyDescent="0.25">
      <c r="A22" s="18" t="s">
        <v>263</v>
      </c>
      <c r="B22" s="24">
        <v>41272</v>
      </c>
      <c r="C22" s="33"/>
      <c r="D22" s="18" t="s">
        <v>164</v>
      </c>
      <c r="E22" s="18" t="str">
        <f t="shared" si="0"/>
        <v>02</v>
      </c>
      <c r="F22" s="18" t="s">
        <v>36</v>
      </c>
      <c r="G22" s="18" t="s">
        <v>45</v>
      </c>
      <c r="H22" s="18" t="s">
        <v>92</v>
      </c>
      <c r="I22" s="18" t="s">
        <v>163</v>
      </c>
      <c r="J22" s="18" t="str">
        <f>"01111"</f>
        <v>01111</v>
      </c>
      <c r="K22" s="18"/>
      <c r="L22" s="17"/>
      <c r="M22" s="16" t="s">
        <v>271</v>
      </c>
      <c r="N22" s="35"/>
      <c r="O22" s="16" t="s">
        <v>367</v>
      </c>
      <c r="P22" s="16" t="s">
        <v>31</v>
      </c>
      <c r="Q22" s="16" t="s">
        <v>299</v>
      </c>
      <c r="R22" s="16" t="s">
        <v>368</v>
      </c>
      <c r="S22" s="16" t="s">
        <v>36</v>
      </c>
      <c r="T22" s="16" t="s">
        <v>45</v>
      </c>
      <c r="U22" s="16" t="s">
        <v>92</v>
      </c>
      <c r="V22" s="16" t="s">
        <v>163</v>
      </c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</row>
    <row r="23" spans="1:36" s="2" customFormat="1" ht="14.95" customHeight="1" x14ac:dyDescent="0.25">
      <c r="A23" s="18"/>
      <c r="B23" s="24">
        <v>40384</v>
      </c>
      <c r="C23" s="33"/>
      <c r="D23" s="18" t="s">
        <v>140</v>
      </c>
      <c r="E23" s="18" t="str">
        <f t="shared" si="0"/>
        <v>02</v>
      </c>
      <c r="F23" s="18" t="s">
        <v>47</v>
      </c>
      <c r="G23" s="18" t="s">
        <v>118</v>
      </c>
      <c r="H23" s="18" t="s">
        <v>124</v>
      </c>
      <c r="I23" s="18" t="s">
        <v>213</v>
      </c>
      <c r="J23" s="18" t="str">
        <f>"01228"</f>
        <v>01228</v>
      </c>
      <c r="K23" s="18"/>
      <c r="L23" s="17"/>
      <c r="M23" s="16" t="s">
        <v>271</v>
      </c>
      <c r="N23" s="35"/>
      <c r="O23" s="16" t="s">
        <v>350</v>
      </c>
      <c r="P23" s="16" t="s">
        <v>140</v>
      </c>
      <c r="Q23" s="16" t="s">
        <v>299</v>
      </c>
      <c r="R23" s="16" t="s">
        <v>352</v>
      </c>
      <c r="S23" s="16" t="s">
        <v>47</v>
      </c>
      <c r="T23" s="16" t="s">
        <v>118</v>
      </c>
      <c r="U23" s="16" t="s">
        <v>124</v>
      </c>
      <c r="V23" s="16" t="s">
        <v>213</v>
      </c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</row>
    <row r="24" spans="1:36" s="2" customFormat="1" ht="14.95" customHeight="1" x14ac:dyDescent="0.25">
      <c r="A24" s="18"/>
      <c r="B24" s="24">
        <v>40369</v>
      </c>
      <c r="C24" s="33"/>
      <c r="D24" s="18" t="s">
        <v>53</v>
      </c>
      <c r="E24" s="18" t="str">
        <f>"03"</f>
        <v>03</v>
      </c>
      <c r="F24" s="18" t="s">
        <v>54</v>
      </c>
      <c r="G24" s="18" t="s">
        <v>55</v>
      </c>
      <c r="H24" s="18" t="s">
        <v>12</v>
      </c>
      <c r="I24" s="18" t="s">
        <v>12</v>
      </c>
      <c r="J24" s="18" t="str">
        <f>"00939"</f>
        <v>00939</v>
      </c>
      <c r="K24" s="18"/>
      <c r="L24" s="17"/>
      <c r="M24" s="16" t="s">
        <v>271</v>
      </c>
      <c r="N24" s="35"/>
      <c r="O24" s="16" t="s">
        <v>503</v>
      </c>
      <c r="P24" s="16" t="s">
        <v>53</v>
      </c>
      <c r="Q24" s="16" t="s">
        <v>303</v>
      </c>
      <c r="R24" s="16" t="s">
        <v>488</v>
      </c>
      <c r="S24" s="16" t="s">
        <v>54</v>
      </c>
      <c r="T24" s="16" t="s">
        <v>55</v>
      </c>
      <c r="U24" s="16" t="s">
        <v>12</v>
      </c>
      <c r="V24" s="16" t="s">
        <v>12</v>
      </c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</row>
    <row r="25" spans="1:36" s="2" customFormat="1" ht="14.95" customHeight="1" x14ac:dyDescent="0.25">
      <c r="A25" s="18" t="s">
        <v>264</v>
      </c>
      <c r="B25" s="24">
        <v>40888</v>
      </c>
      <c r="C25" s="33"/>
      <c r="D25" s="18" t="s">
        <v>198</v>
      </c>
      <c r="E25" s="18" t="str">
        <f>"02"</f>
        <v>02</v>
      </c>
      <c r="F25" s="18" t="s">
        <v>47</v>
      </c>
      <c r="G25" s="18" t="s">
        <v>112</v>
      </c>
      <c r="H25" s="18" t="s">
        <v>113</v>
      </c>
      <c r="I25" s="18" t="s">
        <v>197</v>
      </c>
      <c r="J25" s="18" t="str">
        <f>"01191"</f>
        <v>01191</v>
      </c>
      <c r="K25" s="18"/>
      <c r="L25" s="17"/>
      <c r="M25" s="16" t="s">
        <v>271</v>
      </c>
      <c r="N25" s="35"/>
      <c r="O25" s="16" t="s">
        <v>377</v>
      </c>
      <c r="P25" s="16" t="s">
        <v>378</v>
      </c>
      <c r="Q25" s="16" t="s">
        <v>299</v>
      </c>
      <c r="R25" s="16" t="s">
        <v>379</v>
      </c>
      <c r="S25" s="16" t="s">
        <v>47</v>
      </c>
      <c r="T25" s="16" t="s">
        <v>112</v>
      </c>
      <c r="U25" s="16" t="s">
        <v>113</v>
      </c>
      <c r="V25" s="16" t="s">
        <v>197</v>
      </c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</row>
    <row r="26" spans="1:36" s="2" customFormat="1" ht="14.95" customHeight="1" x14ac:dyDescent="0.25">
      <c r="A26" s="18" t="s">
        <v>261</v>
      </c>
      <c r="B26" s="19">
        <v>41518</v>
      </c>
      <c r="C26" s="33"/>
      <c r="D26" s="18" t="s">
        <v>71</v>
      </c>
      <c r="E26" s="18" t="str">
        <f>"02"</f>
        <v>02</v>
      </c>
      <c r="F26" s="18" t="s">
        <v>35</v>
      </c>
      <c r="G26" s="18" t="s">
        <v>68</v>
      </c>
      <c r="H26" s="18" t="s">
        <v>94</v>
      </c>
      <c r="I26" s="18" t="s">
        <v>250</v>
      </c>
      <c r="J26" s="18" t="str">
        <f>"01296"</f>
        <v>01296</v>
      </c>
      <c r="K26" s="18"/>
      <c r="L26" s="17"/>
      <c r="M26" s="16" t="s">
        <v>271</v>
      </c>
      <c r="N26" s="35"/>
      <c r="O26" s="16" t="s">
        <v>437</v>
      </c>
      <c r="P26" s="16" t="s">
        <v>71</v>
      </c>
      <c r="Q26" s="16" t="s">
        <v>299</v>
      </c>
      <c r="R26" s="16" t="s">
        <v>278</v>
      </c>
      <c r="S26" s="16" t="s">
        <v>35</v>
      </c>
      <c r="T26" s="16" t="s">
        <v>68</v>
      </c>
      <c r="U26" s="16" t="s">
        <v>94</v>
      </c>
      <c r="V26" s="16" t="s">
        <v>250</v>
      </c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</row>
    <row r="27" spans="1:36" s="2" customFormat="1" ht="14.95" customHeight="1" x14ac:dyDescent="0.25">
      <c r="A27" s="18" t="s">
        <v>261</v>
      </c>
      <c r="B27" s="24">
        <v>40440</v>
      </c>
      <c r="C27" s="33"/>
      <c r="D27" s="18" t="s">
        <v>200</v>
      </c>
      <c r="E27" s="18" t="str">
        <f>"02"</f>
        <v>02</v>
      </c>
      <c r="F27" s="18" t="s">
        <v>47</v>
      </c>
      <c r="G27" s="18" t="s">
        <v>118</v>
      </c>
      <c r="H27" s="18" t="s">
        <v>124</v>
      </c>
      <c r="I27" s="18" t="s">
        <v>212</v>
      </c>
      <c r="J27" s="18" t="str">
        <f>"01227"</f>
        <v>01227</v>
      </c>
      <c r="K27" s="18"/>
      <c r="L27" s="17"/>
      <c r="M27" s="16" t="s">
        <v>271</v>
      </c>
      <c r="N27" s="35"/>
      <c r="O27" s="16" t="s">
        <v>380</v>
      </c>
      <c r="P27" s="16" t="s">
        <v>381</v>
      </c>
      <c r="Q27" s="16" t="s">
        <v>299</v>
      </c>
      <c r="R27" s="16" t="s">
        <v>343</v>
      </c>
      <c r="S27" s="16" t="s">
        <v>47</v>
      </c>
      <c r="T27" s="16" t="s">
        <v>118</v>
      </c>
      <c r="U27" s="16" t="s">
        <v>124</v>
      </c>
      <c r="V27" s="16" t="s">
        <v>212</v>
      </c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</row>
    <row r="28" spans="1:36" s="2" customFormat="1" ht="14.95" customHeight="1" x14ac:dyDescent="0.25">
      <c r="A28" s="18"/>
      <c r="B28" s="19">
        <v>41520</v>
      </c>
      <c r="C28" s="33"/>
      <c r="D28" s="18" t="s">
        <v>81</v>
      </c>
      <c r="E28" s="18" t="str">
        <f>"01"</f>
        <v>01</v>
      </c>
      <c r="F28" s="18" t="s">
        <v>40</v>
      </c>
      <c r="G28" s="18" t="s">
        <v>79</v>
      </c>
      <c r="H28" s="18" t="s">
        <v>12</v>
      </c>
      <c r="I28" s="18" t="s">
        <v>80</v>
      </c>
      <c r="J28" s="18" t="str">
        <f>"00960"</f>
        <v>00960</v>
      </c>
      <c r="K28" s="18"/>
      <c r="L28" s="17" t="s">
        <v>518</v>
      </c>
      <c r="M28" s="16" t="s">
        <v>271</v>
      </c>
      <c r="N28" s="36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</row>
    <row r="29" spans="1:36" s="2" customFormat="1" ht="14.95" customHeight="1" x14ac:dyDescent="0.25">
      <c r="A29" s="18" t="s">
        <v>260</v>
      </c>
      <c r="B29" s="24">
        <v>41306</v>
      </c>
      <c r="C29" s="33"/>
      <c r="D29" s="18" t="s">
        <v>139</v>
      </c>
      <c r="E29" s="18" t="str">
        <f t="shared" ref="E29:E50" si="1">"02"</f>
        <v>02</v>
      </c>
      <c r="F29" s="18" t="s">
        <v>47</v>
      </c>
      <c r="G29" s="18" t="s">
        <v>112</v>
      </c>
      <c r="H29" s="18" t="s">
        <v>117</v>
      </c>
      <c r="I29" s="18" t="s">
        <v>235</v>
      </c>
      <c r="J29" s="18" t="str">
        <f>"01276"</f>
        <v>01276</v>
      </c>
      <c r="K29" s="18"/>
      <c r="L29" s="17"/>
      <c r="M29" s="16" t="s">
        <v>271</v>
      </c>
      <c r="N29" s="35"/>
      <c r="O29" s="16" t="s">
        <v>310</v>
      </c>
      <c r="P29" s="16" t="s">
        <v>314</v>
      </c>
      <c r="Q29" s="16" t="s">
        <v>299</v>
      </c>
      <c r="R29" s="16" t="s">
        <v>315</v>
      </c>
      <c r="S29" s="16" t="s">
        <v>47</v>
      </c>
      <c r="T29" s="16" t="s">
        <v>112</v>
      </c>
      <c r="U29" s="16" t="s">
        <v>117</v>
      </c>
      <c r="V29" s="16" t="s">
        <v>235</v>
      </c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</row>
    <row r="30" spans="1:36" s="2" customFormat="1" ht="14.95" customHeight="1" x14ac:dyDescent="0.25">
      <c r="A30" s="17"/>
      <c r="B30" s="17"/>
      <c r="C30" s="36"/>
      <c r="D30" s="17"/>
      <c r="E30" s="17"/>
      <c r="F30" s="17"/>
      <c r="G30" s="17"/>
      <c r="H30" s="17"/>
      <c r="I30" s="17"/>
      <c r="J30" s="17"/>
      <c r="K30" s="17" t="s">
        <v>518</v>
      </c>
      <c r="L30" s="17"/>
      <c r="M30" s="16" t="s">
        <v>271</v>
      </c>
      <c r="N30" s="35"/>
      <c r="O30" s="16" t="s">
        <v>287</v>
      </c>
      <c r="P30" s="16" t="s">
        <v>288</v>
      </c>
      <c r="Q30" s="16" t="s">
        <v>273</v>
      </c>
      <c r="R30" s="16" t="s">
        <v>289</v>
      </c>
      <c r="S30" s="16" t="s">
        <v>36</v>
      </c>
      <c r="T30" s="16" t="s">
        <v>59</v>
      </c>
      <c r="U30" s="16" t="s">
        <v>89</v>
      </c>
      <c r="V30" s="16" t="s">
        <v>90</v>
      </c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</row>
    <row r="31" spans="1:36" s="2" customFormat="1" ht="14.95" customHeight="1" x14ac:dyDescent="0.25">
      <c r="A31" s="18"/>
      <c r="B31" s="19">
        <v>41486</v>
      </c>
      <c r="C31" s="34"/>
      <c r="D31" s="20" t="s">
        <v>162</v>
      </c>
      <c r="E31" s="20" t="str">
        <f t="shared" si="1"/>
        <v>02</v>
      </c>
      <c r="F31" s="20" t="s">
        <v>36</v>
      </c>
      <c r="G31" s="20" t="s">
        <v>45</v>
      </c>
      <c r="H31" s="20" t="s">
        <v>92</v>
      </c>
      <c r="I31" s="20" t="s">
        <v>161</v>
      </c>
      <c r="J31" s="20" t="str">
        <f>"01110"</f>
        <v>01110</v>
      </c>
      <c r="K31" s="20"/>
      <c r="L31" s="17"/>
      <c r="M31" s="16"/>
      <c r="N31" s="35"/>
      <c r="O31" s="16"/>
      <c r="P31" s="16"/>
      <c r="Q31" s="16"/>
      <c r="R31" s="16"/>
      <c r="S31" s="16"/>
      <c r="T31" s="16"/>
      <c r="U31" s="16"/>
      <c r="V31" s="16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</row>
    <row r="32" spans="1:36" s="2" customFormat="1" ht="14.95" customHeight="1" x14ac:dyDescent="0.25">
      <c r="A32" s="18" t="s">
        <v>263</v>
      </c>
      <c r="B32" s="19">
        <v>41233</v>
      </c>
      <c r="C32" s="33"/>
      <c r="D32" s="18" t="s">
        <v>30</v>
      </c>
      <c r="E32" s="18" t="str">
        <f t="shared" si="1"/>
        <v>02</v>
      </c>
      <c r="F32" s="18" t="s">
        <v>36</v>
      </c>
      <c r="G32" s="18" t="s">
        <v>45</v>
      </c>
      <c r="H32" s="18" t="s">
        <v>12</v>
      </c>
      <c r="I32" s="18" t="s">
        <v>12</v>
      </c>
      <c r="J32" s="18" t="str">
        <f>"00910"</f>
        <v>00910</v>
      </c>
      <c r="K32" s="18"/>
      <c r="L32" s="17"/>
      <c r="M32" s="16" t="s">
        <v>271</v>
      </c>
      <c r="N32" s="35"/>
      <c r="O32" s="16" t="s">
        <v>284</v>
      </c>
      <c r="P32" s="16" t="s">
        <v>285</v>
      </c>
      <c r="Q32" s="16" t="s">
        <v>273</v>
      </c>
      <c r="R32" s="16" t="s">
        <v>286</v>
      </c>
      <c r="S32" s="16" t="s">
        <v>36</v>
      </c>
      <c r="T32" s="16" t="s">
        <v>45</v>
      </c>
      <c r="U32" s="16" t="s">
        <v>57</v>
      </c>
      <c r="V32" s="16" t="s">
        <v>12</v>
      </c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</row>
    <row r="33" spans="1:36" s="2" customFormat="1" ht="14.95" customHeight="1" x14ac:dyDescent="0.25">
      <c r="A33" s="18" t="s">
        <v>262</v>
      </c>
      <c r="B33" s="24">
        <v>41518</v>
      </c>
      <c r="C33" s="33"/>
      <c r="D33" s="18" t="s">
        <v>71</v>
      </c>
      <c r="E33" s="18" t="str">
        <f t="shared" si="1"/>
        <v>02</v>
      </c>
      <c r="F33" s="18" t="s">
        <v>35</v>
      </c>
      <c r="G33" s="18" t="s">
        <v>58</v>
      </c>
      <c r="H33" s="18" t="s">
        <v>95</v>
      </c>
      <c r="I33" s="18" t="s">
        <v>224</v>
      </c>
      <c r="J33" s="18" t="str">
        <f>"01258"</f>
        <v>01258</v>
      </c>
      <c r="K33" s="18"/>
      <c r="L33" s="17"/>
      <c r="M33" s="16" t="s">
        <v>271</v>
      </c>
      <c r="N33" s="35"/>
      <c r="O33" s="16" t="s">
        <v>390</v>
      </c>
      <c r="P33" s="16" t="s">
        <v>121</v>
      </c>
      <c r="Q33" s="16" t="s">
        <v>299</v>
      </c>
      <c r="R33" s="16" t="s">
        <v>391</v>
      </c>
      <c r="S33" s="16" t="s">
        <v>35</v>
      </c>
      <c r="T33" s="16" t="s">
        <v>96</v>
      </c>
      <c r="U33" s="16" t="s">
        <v>98</v>
      </c>
      <c r="V33" s="16" t="s">
        <v>392</v>
      </c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</row>
    <row r="34" spans="1:36" s="2" customFormat="1" ht="14.95" customHeight="1" x14ac:dyDescent="0.25">
      <c r="A34" s="17"/>
      <c r="B34" s="17"/>
      <c r="C34" s="36"/>
      <c r="D34" s="17"/>
      <c r="E34" s="17"/>
      <c r="F34" s="17"/>
      <c r="G34" s="17"/>
      <c r="H34" s="17"/>
      <c r="I34" s="17"/>
      <c r="J34" s="17"/>
      <c r="K34" s="17" t="s">
        <v>518</v>
      </c>
      <c r="L34" s="17"/>
      <c r="M34" s="16" t="s">
        <v>271</v>
      </c>
      <c r="N34" s="35"/>
      <c r="O34" s="16" t="s">
        <v>355</v>
      </c>
      <c r="P34" s="16" t="s">
        <v>13</v>
      </c>
      <c r="Q34" s="16" t="s">
        <v>299</v>
      </c>
      <c r="R34" s="16" t="s">
        <v>356</v>
      </c>
      <c r="S34" s="16" t="s">
        <v>36</v>
      </c>
      <c r="T34" s="16" t="s">
        <v>59</v>
      </c>
      <c r="U34" s="16" t="s">
        <v>60</v>
      </c>
      <c r="V34" s="16" t="s">
        <v>12</v>
      </c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</row>
    <row r="35" spans="1:36" s="2" customFormat="1" ht="14.95" customHeight="1" x14ac:dyDescent="0.25">
      <c r="A35" s="18" t="s">
        <v>262</v>
      </c>
      <c r="B35" s="19">
        <v>41030</v>
      </c>
      <c r="C35" s="33"/>
      <c r="D35" s="18" t="s">
        <v>193</v>
      </c>
      <c r="E35" s="18" t="str">
        <f t="shared" si="1"/>
        <v>02</v>
      </c>
      <c r="F35" s="18" t="s">
        <v>47</v>
      </c>
      <c r="G35" s="18" t="s">
        <v>63</v>
      </c>
      <c r="H35" s="18" t="s">
        <v>108</v>
      </c>
      <c r="I35" s="18" t="s">
        <v>192</v>
      </c>
      <c r="J35" s="18" t="str">
        <f>"01180"</f>
        <v>01180</v>
      </c>
      <c r="K35" s="18"/>
      <c r="L35" s="17"/>
      <c r="M35" s="16" t="s">
        <v>271</v>
      </c>
      <c r="N35" s="35"/>
      <c r="O35" s="16" t="s">
        <v>342</v>
      </c>
      <c r="P35" s="16" t="s">
        <v>193</v>
      </c>
      <c r="Q35" s="16" t="s">
        <v>299</v>
      </c>
      <c r="R35" s="16" t="s">
        <v>344</v>
      </c>
      <c r="S35" s="16" t="s">
        <v>47</v>
      </c>
      <c r="T35" s="16" t="s">
        <v>63</v>
      </c>
      <c r="U35" s="16" t="s">
        <v>108</v>
      </c>
      <c r="V35" s="16" t="s">
        <v>192</v>
      </c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</row>
    <row r="36" spans="1:36" s="2" customFormat="1" ht="14.95" customHeight="1" x14ac:dyDescent="0.25">
      <c r="A36" s="17"/>
      <c r="B36" s="17"/>
      <c r="C36" s="36"/>
      <c r="D36" s="17"/>
      <c r="E36" s="17"/>
      <c r="F36" s="17"/>
      <c r="G36" s="17"/>
      <c r="H36" s="17"/>
      <c r="I36" s="17"/>
      <c r="J36" s="17"/>
      <c r="K36" s="17" t="s">
        <v>518</v>
      </c>
      <c r="L36" s="17"/>
      <c r="M36" s="16" t="s">
        <v>271</v>
      </c>
      <c r="N36" s="35"/>
      <c r="O36" s="16" t="s">
        <v>277</v>
      </c>
      <c r="P36" s="16" t="s">
        <v>73</v>
      </c>
      <c r="Q36" s="16" t="s">
        <v>273</v>
      </c>
      <c r="R36" s="16" t="s">
        <v>278</v>
      </c>
      <c r="S36" s="16" t="s">
        <v>35</v>
      </c>
      <c r="T36" s="16" t="s">
        <v>68</v>
      </c>
      <c r="U36" s="16" t="s">
        <v>94</v>
      </c>
      <c r="V36" s="16" t="s">
        <v>250</v>
      </c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</row>
    <row r="37" spans="1:36" s="2" customFormat="1" ht="14.95" customHeight="1" x14ac:dyDescent="0.25">
      <c r="A37" s="17"/>
      <c r="B37" s="17"/>
      <c r="C37" s="36"/>
      <c r="D37" s="17"/>
      <c r="E37" s="17"/>
      <c r="F37" s="17"/>
      <c r="G37" s="17"/>
      <c r="H37" s="17"/>
      <c r="I37" s="17"/>
      <c r="J37" s="17"/>
      <c r="K37" s="17" t="s">
        <v>518</v>
      </c>
      <c r="L37" s="17"/>
      <c r="M37" s="16" t="s">
        <v>271</v>
      </c>
      <c r="N37" s="35"/>
      <c r="O37" s="16" t="s">
        <v>310</v>
      </c>
      <c r="P37" s="16" t="s">
        <v>314</v>
      </c>
      <c r="Q37" s="16" t="s">
        <v>299</v>
      </c>
      <c r="R37" s="16" t="s">
        <v>316</v>
      </c>
      <c r="S37" s="16" t="s">
        <v>47</v>
      </c>
      <c r="T37" s="16" t="s">
        <v>112</v>
      </c>
      <c r="U37" s="16" t="s">
        <v>114</v>
      </c>
      <c r="V37" s="16" t="s">
        <v>236</v>
      </c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</row>
    <row r="38" spans="1:36" s="2" customFormat="1" ht="14.95" customHeight="1" x14ac:dyDescent="0.25">
      <c r="A38" s="18" t="s">
        <v>262</v>
      </c>
      <c r="B38" s="19">
        <v>41272</v>
      </c>
      <c r="C38" s="33"/>
      <c r="D38" s="18" t="s">
        <v>184</v>
      </c>
      <c r="E38" s="18" t="str">
        <f t="shared" si="1"/>
        <v>02</v>
      </c>
      <c r="F38" s="18" t="s">
        <v>36</v>
      </c>
      <c r="G38" s="18" t="s">
        <v>59</v>
      </c>
      <c r="H38" s="18" t="s">
        <v>148</v>
      </c>
      <c r="I38" s="18" t="s">
        <v>183</v>
      </c>
      <c r="J38" s="18" t="str">
        <f>"01154"</f>
        <v>01154</v>
      </c>
      <c r="K38" s="18"/>
      <c r="L38" s="17"/>
      <c r="M38" s="16" t="s">
        <v>271</v>
      </c>
      <c r="N38" s="35"/>
      <c r="O38" s="16" t="s">
        <v>397</v>
      </c>
      <c r="P38" s="16" t="s">
        <v>398</v>
      </c>
      <c r="Q38" s="16" t="s">
        <v>299</v>
      </c>
      <c r="R38" s="16" t="s">
        <v>399</v>
      </c>
      <c r="S38" s="16" t="s">
        <v>36</v>
      </c>
      <c r="T38" s="16" t="s">
        <v>59</v>
      </c>
      <c r="U38" s="16" t="s">
        <v>400</v>
      </c>
      <c r="V38" s="16" t="s">
        <v>401</v>
      </c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</row>
    <row r="39" spans="1:36" s="2" customFormat="1" ht="14.95" customHeight="1" x14ac:dyDescent="0.25">
      <c r="A39" s="18" t="s">
        <v>261</v>
      </c>
      <c r="B39" s="24">
        <v>41266</v>
      </c>
      <c r="C39" s="33"/>
      <c r="D39" s="18" t="s">
        <v>103</v>
      </c>
      <c r="E39" s="18" t="str">
        <f t="shared" si="1"/>
        <v>02</v>
      </c>
      <c r="F39" s="18" t="s">
        <v>47</v>
      </c>
      <c r="G39" s="18" t="s">
        <v>122</v>
      </c>
      <c r="H39" s="18" t="s">
        <v>123</v>
      </c>
      <c r="I39" s="18" t="s">
        <v>185</v>
      </c>
      <c r="J39" s="18" t="str">
        <f>"01155"</f>
        <v>01155</v>
      </c>
      <c r="K39" s="18"/>
      <c r="L39" s="17"/>
      <c r="M39" s="16" t="s">
        <v>271</v>
      </c>
      <c r="N39" s="35"/>
      <c r="O39" s="16" t="s">
        <v>433</v>
      </c>
      <c r="P39" s="16" t="s">
        <v>34</v>
      </c>
      <c r="Q39" s="16" t="s">
        <v>299</v>
      </c>
      <c r="R39" s="16" t="s">
        <v>434</v>
      </c>
      <c r="S39" s="16" t="s">
        <v>47</v>
      </c>
      <c r="T39" s="16" t="s">
        <v>122</v>
      </c>
      <c r="U39" s="16" t="s">
        <v>123</v>
      </c>
      <c r="V39" s="16" t="s">
        <v>185</v>
      </c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</row>
    <row r="40" spans="1:36" s="2" customFormat="1" ht="14.95" customHeight="1" x14ac:dyDescent="0.25">
      <c r="A40" s="17"/>
      <c r="B40" s="17"/>
      <c r="C40" s="36"/>
      <c r="D40" s="17"/>
      <c r="E40" s="17"/>
      <c r="F40" s="17"/>
      <c r="G40" s="17"/>
      <c r="H40" s="17"/>
      <c r="I40" s="17"/>
      <c r="J40" s="17"/>
      <c r="K40" s="17" t="s">
        <v>518</v>
      </c>
      <c r="L40" s="17"/>
      <c r="M40" s="16" t="s">
        <v>271</v>
      </c>
      <c r="N40" s="35"/>
      <c r="O40" s="16" t="s">
        <v>370</v>
      </c>
      <c r="P40" s="16" t="s">
        <v>371</v>
      </c>
      <c r="Q40" s="16" t="s">
        <v>372</v>
      </c>
      <c r="R40" s="16" t="s">
        <v>373</v>
      </c>
      <c r="S40" s="16" t="s">
        <v>47</v>
      </c>
      <c r="T40" s="16" t="s">
        <v>135</v>
      </c>
      <c r="U40" s="16" t="s">
        <v>226</v>
      </c>
      <c r="V40" s="16" t="s">
        <v>230</v>
      </c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</row>
    <row r="41" spans="1:36" s="2" customFormat="1" ht="14.95" customHeight="1" x14ac:dyDescent="0.25">
      <c r="A41" s="18" t="s">
        <v>262</v>
      </c>
      <c r="B41" s="19">
        <v>41507</v>
      </c>
      <c r="C41" s="33"/>
      <c r="D41" s="18" t="s">
        <v>169</v>
      </c>
      <c r="E41" s="18" t="str">
        <f t="shared" si="1"/>
        <v>02</v>
      </c>
      <c r="F41" s="18" t="s">
        <v>35</v>
      </c>
      <c r="G41" s="18" t="s">
        <v>68</v>
      </c>
      <c r="H41" s="18" t="s">
        <v>94</v>
      </c>
      <c r="I41" s="18" t="s">
        <v>170</v>
      </c>
      <c r="J41" s="18" t="str">
        <f>"01121"</f>
        <v>01121</v>
      </c>
      <c r="K41" s="18"/>
      <c r="L41" s="17"/>
      <c r="M41" s="16"/>
      <c r="N41" s="35"/>
      <c r="O41" s="16"/>
      <c r="P41" s="16"/>
      <c r="Q41" s="16"/>
      <c r="R41" s="16"/>
      <c r="S41" s="16"/>
      <c r="T41" s="16"/>
      <c r="U41" s="16"/>
      <c r="V41" s="16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</row>
    <row r="42" spans="1:36" s="2" customFormat="1" ht="14.95" customHeight="1" x14ac:dyDescent="0.25">
      <c r="A42" s="18" t="s">
        <v>263</v>
      </c>
      <c r="B42" s="24">
        <v>41261</v>
      </c>
      <c r="C42" s="33"/>
      <c r="D42" s="18" t="s">
        <v>216</v>
      </c>
      <c r="E42" s="18" t="str">
        <f t="shared" si="1"/>
        <v>02</v>
      </c>
      <c r="F42" s="18" t="s">
        <v>47</v>
      </c>
      <c r="G42" s="18" t="s">
        <v>118</v>
      </c>
      <c r="H42" s="18" t="s">
        <v>124</v>
      </c>
      <c r="I42" s="18" t="s">
        <v>214</v>
      </c>
      <c r="J42" s="18" t="str">
        <f>"01231"</f>
        <v>01231</v>
      </c>
      <c r="K42" s="18"/>
      <c r="L42" s="17"/>
      <c r="M42" s="16" t="s">
        <v>271</v>
      </c>
      <c r="N42" s="35"/>
      <c r="O42" s="16" t="s">
        <v>308</v>
      </c>
      <c r="P42" s="16" t="s">
        <v>215</v>
      </c>
      <c r="Q42" s="16" t="s">
        <v>299</v>
      </c>
      <c r="R42" s="16" t="s">
        <v>309</v>
      </c>
      <c r="S42" s="16" t="s">
        <v>47</v>
      </c>
      <c r="T42" s="16" t="s">
        <v>118</v>
      </c>
      <c r="U42" s="16" t="s">
        <v>124</v>
      </c>
      <c r="V42" s="16" t="s">
        <v>214</v>
      </c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</row>
    <row r="43" spans="1:36" s="2" customFormat="1" ht="14.95" customHeight="1" x14ac:dyDescent="0.25">
      <c r="A43" s="18"/>
      <c r="B43" s="19">
        <v>41448</v>
      </c>
      <c r="C43" s="33"/>
      <c r="D43" s="18" t="s">
        <v>139</v>
      </c>
      <c r="E43" s="18" t="str">
        <f t="shared" si="1"/>
        <v>02</v>
      </c>
      <c r="F43" s="18" t="s">
        <v>47</v>
      </c>
      <c r="G43" s="18" t="s">
        <v>118</v>
      </c>
      <c r="H43" s="18" t="s">
        <v>119</v>
      </c>
      <c r="I43" s="18" t="s">
        <v>203</v>
      </c>
      <c r="J43" s="18" t="str">
        <f>"01209"</f>
        <v>01209</v>
      </c>
      <c r="K43" s="18"/>
      <c r="L43" s="17"/>
      <c r="M43" s="16" t="s">
        <v>271</v>
      </c>
      <c r="N43" s="35"/>
      <c r="O43" s="16" t="s">
        <v>310</v>
      </c>
      <c r="P43" s="16" t="s">
        <v>311</v>
      </c>
      <c r="Q43" s="16" t="s">
        <v>299</v>
      </c>
      <c r="R43" s="16" t="s">
        <v>313</v>
      </c>
      <c r="S43" s="16" t="s">
        <v>47</v>
      </c>
      <c r="T43" s="16" t="s">
        <v>118</v>
      </c>
      <c r="U43" s="16" t="s">
        <v>119</v>
      </c>
      <c r="V43" s="16" t="s">
        <v>203</v>
      </c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</row>
    <row r="44" spans="1:36" s="2" customFormat="1" ht="14.95" customHeight="1" x14ac:dyDescent="0.25">
      <c r="A44" s="18"/>
      <c r="B44" s="24">
        <v>41224</v>
      </c>
      <c r="C44" s="33"/>
      <c r="D44" s="18" t="s">
        <v>139</v>
      </c>
      <c r="E44" s="18" t="str">
        <f t="shared" si="1"/>
        <v>02</v>
      </c>
      <c r="F44" s="18" t="s">
        <v>47</v>
      </c>
      <c r="G44" s="18" t="s">
        <v>112</v>
      </c>
      <c r="H44" s="18" t="s">
        <v>113</v>
      </c>
      <c r="I44" s="18" t="s">
        <v>232</v>
      </c>
      <c r="J44" s="18" t="str">
        <f>"01272"</f>
        <v>01272</v>
      </c>
      <c r="K44" s="18"/>
      <c r="L44" s="17"/>
      <c r="M44" s="16" t="s">
        <v>271</v>
      </c>
      <c r="N44" s="35"/>
      <c r="O44" s="16" t="s">
        <v>310</v>
      </c>
      <c r="P44" s="16" t="s">
        <v>311</v>
      </c>
      <c r="Q44" s="16" t="s">
        <v>299</v>
      </c>
      <c r="R44" s="16" t="s">
        <v>317</v>
      </c>
      <c r="S44" s="16" t="s">
        <v>47</v>
      </c>
      <c r="T44" s="16" t="s">
        <v>112</v>
      </c>
      <c r="U44" s="16" t="s">
        <v>113</v>
      </c>
      <c r="V44" s="16" t="s">
        <v>232</v>
      </c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</row>
    <row r="45" spans="1:36" s="2" customFormat="1" ht="14.95" customHeight="1" x14ac:dyDescent="0.25">
      <c r="A45" s="17"/>
      <c r="B45" s="17"/>
      <c r="C45" s="36"/>
      <c r="D45" s="17"/>
      <c r="E45" s="17"/>
      <c r="F45" s="17"/>
      <c r="G45" s="17"/>
      <c r="H45" s="17"/>
      <c r="I45" s="17"/>
      <c r="J45" s="17"/>
      <c r="K45" s="17" t="s">
        <v>518</v>
      </c>
      <c r="L45" s="17"/>
      <c r="M45" s="16" t="s">
        <v>271</v>
      </c>
      <c r="N45" s="35"/>
      <c r="O45" s="16" t="s">
        <v>419</v>
      </c>
      <c r="P45" s="16" t="s">
        <v>21</v>
      </c>
      <c r="Q45" s="16" t="s">
        <v>299</v>
      </c>
      <c r="R45" s="16" t="s">
        <v>412</v>
      </c>
      <c r="S45" s="16" t="s">
        <v>36</v>
      </c>
      <c r="T45" s="16" t="s">
        <v>45</v>
      </c>
      <c r="U45" s="16" t="s">
        <v>92</v>
      </c>
      <c r="V45" s="16" t="s">
        <v>413</v>
      </c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</row>
    <row r="46" spans="1:36" s="2" customFormat="1" ht="14.95" customHeight="1" x14ac:dyDescent="0.25">
      <c r="A46" s="18"/>
      <c r="B46" s="19">
        <v>41272</v>
      </c>
      <c r="C46" s="33"/>
      <c r="D46" s="18" t="s">
        <v>30</v>
      </c>
      <c r="E46" s="18" t="str">
        <f t="shared" si="1"/>
        <v>02</v>
      </c>
      <c r="F46" s="18" t="s">
        <v>10</v>
      </c>
      <c r="G46" s="18" t="s">
        <v>28</v>
      </c>
      <c r="H46" s="18" t="s">
        <v>84</v>
      </c>
      <c r="I46" s="18" t="s">
        <v>12</v>
      </c>
      <c r="J46" s="18" t="str">
        <f>"00964"</f>
        <v>00964</v>
      </c>
      <c r="K46" s="18"/>
      <c r="L46" s="17"/>
      <c r="M46" s="16" t="s">
        <v>271</v>
      </c>
      <c r="N46" s="35"/>
      <c r="O46" s="16" t="s">
        <v>414</v>
      </c>
      <c r="P46" s="16" t="s">
        <v>30</v>
      </c>
      <c r="Q46" s="16" t="s">
        <v>299</v>
      </c>
      <c r="R46" s="16" t="s">
        <v>415</v>
      </c>
      <c r="S46" s="16" t="s">
        <v>10</v>
      </c>
      <c r="T46" s="16" t="s">
        <v>28</v>
      </c>
      <c r="U46" s="16" t="s">
        <v>84</v>
      </c>
      <c r="V46" s="16" t="s">
        <v>12</v>
      </c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</row>
    <row r="47" spans="1:36" s="2" customFormat="1" ht="14.95" customHeight="1" x14ac:dyDescent="0.25">
      <c r="A47" s="18"/>
      <c r="B47" s="24">
        <v>41490</v>
      </c>
      <c r="C47" s="33"/>
      <c r="D47" s="18" t="s">
        <v>139</v>
      </c>
      <c r="E47" s="18" t="str">
        <f t="shared" si="1"/>
        <v>02</v>
      </c>
      <c r="F47" s="18" t="s">
        <v>47</v>
      </c>
      <c r="G47" s="18" t="s">
        <v>118</v>
      </c>
      <c r="H47" s="18" t="s">
        <v>124</v>
      </c>
      <c r="I47" s="18" t="s">
        <v>240</v>
      </c>
      <c r="J47" s="18" t="str">
        <f>"01286"</f>
        <v>01286</v>
      </c>
      <c r="K47" s="18"/>
      <c r="L47" s="17"/>
      <c r="M47" s="16" t="s">
        <v>271</v>
      </c>
      <c r="N47" s="35"/>
      <c r="O47" s="16" t="s">
        <v>310</v>
      </c>
      <c r="P47" s="16" t="s">
        <v>314</v>
      </c>
      <c r="Q47" s="16" t="s">
        <v>299</v>
      </c>
      <c r="R47" s="16" t="s">
        <v>318</v>
      </c>
      <c r="S47" s="16" t="s">
        <v>47</v>
      </c>
      <c r="T47" s="16" t="s">
        <v>118</v>
      </c>
      <c r="U47" s="16" t="s">
        <v>124</v>
      </c>
      <c r="V47" s="16" t="s">
        <v>240</v>
      </c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</row>
    <row r="48" spans="1:36" s="2" customFormat="1" ht="14.95" customHeight="1" x14ac:dyDescent="0.25">
      <c r="A48" s="17"/>
      <c r="B48" s="17"/>
      <c r="C48" s="36"/>
      <c r="D48" s="17"/>
      <c r="E48" s="17"/>
      <c r="F48" s="17"/>
      <c r="G48" s="17"/>
      <c r="H48" s="17"/>
      <c r="I48" s="17"/>
      <c r="J48" s="17"/>
      <c r="K48" s="17" t="s">
        <v>518</v>
      </c>
      <c r="L48" s="17"/>
      <c r="M48" s="16" t="s">
        <v>271</v>
      </c>
      <c r="N48" s="35"/>
      <c r="O48" s="16" t="s">
        <v>383</v>
      </c>
      <c r="P48" s="16" t="s">
        <v>384</v>
      </c>
      <c r="Q48" s="16" t="s">
        <v>299</v>
      </c>
      <c r="R48" s="16" t="s">
        <v>385</v>
      </c>
      <c r="S48" s="16" t="s">
        <v>47</v>
      </c>
      <c r="T48" s="16" t="s">
        <v>112</v>
      </c>
      <c r="U48" s="16" t="s">
        <v>113</v>
      </c>
      <c r="V48" s="16" t="s">
        <v>12</v>
      </c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</row>
    <row r="49" spans="1:36" s="2" customFormat="1" ht="14.95" customHeight="1" x14ac:dyDescent="0.25">
      <c r="A49" s="18"/>
      <c r="B49" s="24">
        <v>41406</v>
      </c>
      <c r="C49" s="33"/>
      <c r="D49" s="18" t="s">
        <v>139</v>
      </c>
      <c r="E49" s="18" t="str">
        <f t="shared" si="1"/>
        <v>02</v>
      </c>
      <c r="F49" s="18" t="s">
        <v>47</v>
      </c>
      <c r="G49" s="18" t="s">
        <v>112</v>
      </c>
      <c r="H49" s="18" t="s">
        <v>115</v>
      </c>
      <c r="I49" s="18" t="s">
        <v>237</v>
      </c>
      <c r="J49" s="18" t="str">
        <f>"01281"</f>
        <v>01281</v>
      </c>
      <c r="K49" s="18"/>
      <c r="L49" s="17"/>
      <c r="M49" s="16" t="s">
        <v>271</v>
      </c>
      <c r="N49" s="35"/>
      <c r="O49" s="16" t="s">
        <v>310</v>
      </c>
      <c r="P49" s="16" t="s">
        <v>311</v>
      </c>
      <c r="Q49" s="16" t="s">
        <v>299</v>
      </c>
      <c r="R49" s="16" t="s">
        <v>319</v>
      </c>
      <c r="S49" s="16" t="s">
        <v>47</v>
      </c>
      <c r="T49" s="16" t="s">
        <v>112</v>
      </c>
      <c r="U49" s="16" t="s">
        <v>115</v>
      </c>
      <c r="V49" s="16" t="s">
        <v>237</v>
      </c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</row>
    <row r="50" spans="1:36" s="2" customFormat="1" ht="14.95" customHeight="1" x14ac:dyDescent="0.25">
      <c r="A50" s="18" t="s">
        <v>261</v>
      </c>
      <c r="B50" s="19">
        <v>41462</v>
      </c>
      <c r="C50" s="33"/>
      <c r="D50" s="18" t="s">
        <v>206</v>
      </c>
      <c r="E50" s="18" t="str">
        <f t="shared" si="1"/>
        <v>02</v>
      </c>
      <c r="F50" s="18" t="s">
        <v>47</v>
      </c>
      <c r="G50" s="18" t="s">
        <v>118</v>
      </c>
      <c r="H50" s="18" t="s">
        <v>124</v>
      </c>
      <c r="I50" s="18" t="s">
        <v>213</v>
      </c>
      <c r="J50" s="18" t="str">
        <f>"01228"</f>
        <v>01228</v>
      </c>
      <c r="K50" s="18"/>
      <c r="L50" s="17"/>
      <c r="M50" s="16" t="s">
        <v>271</v>
      </c>
      <c r="N50" s="35"/>
      <c r="O50" s="16" t="s">
        <v>514</v>
      </c>
      <c r="P50" s="16" t="s">
        <v>206</v>
      </c>
      <c r="Q50" s="16" t="s">
        <v>299</v>
      </c>
      <c r="R50" s="16" t="s">
        <v>352</v>
      </c>
      <c r="S50" s="16" t="s">
        <v>47</v>
      </c>
      <c r="T50" s="16" t="s">
        <v>118</v>
      </c>
      <c r="U50" s="16" t="s">
        <v>124</v>
      </c>
      <c r="V50" s="16" t="s">
        <v>213</v>
      </c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</row>
    <row r="51" spans="1:36" s="2" customFormat="1" ht="14.95" customHeight="1" x14ac:dyDescent="0.25">
      <c r="A51" s="18"/>
      <c r="B51" s="19">
        <v>41588</v>
      </c>
      <c r="C51" s="33"/>
      <c r="D51" s="18" t="s">
        <v>22</v>
      </c>
      <c r="E51" s="18" t="str">
        <f>"05"</f>
        <v>05</v>
      </c>
      <c r="F51" s="18" t="s">
        <v>40</v>
      </c>
      <c r="G51" s="18" t="s">
        <v>79</v>
      </c>
      <c r="H51" s="18" t="s">
        <v>12</v>
      </c>
      <c r="I51" s="18" t="s">
        <v>82</v>
      </c>
      <c r="J51" s="18" t="str">
        <f>"00961"</f>
        <v>00961</v>
      </c>
      <c r="K51" s="18"/>
      <c r="L51" s="17" t="s">
        <v>518</v>
      </c>
      <c r="M51" s="16" t="s">
        <v>271</v>
      </c>
      <c r="N51" s="36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</row>
    <row r="52" spans="1:36" s="2" customFormat="1" ht="14.95" customHeight="1" x14ac:dyDescent="0.25">
      <c r="A52" s="18" t="s">
        <v>261</v>
      </c>
      <c r="B52" s="24">
        <v>41585</v>
      </c>
      <c r="C52" s="33"/>
      <c r="D52" s="18" t="s">
        <v>244</v>
      </c>
      <c r="E52" s="18" t="str">
        <f>"04"</f>
        <v>04</v>
      </c>
      <c r="F52" s="18" t="s">
        <v>40</v>
      </c>
      <c r="G52" s="18" t="s">
        <v>85</v>
      </c>
      <c r="H52" s="18" t="s">
        <v>12</v>
      </c>
      <c r="I52" s="18" t="s">
        <v>245</v>
      </c>
      <c r="J52" s="18" t="str">
        <f>"01291"</f>
        <v>01291</v>
      </c>
      <c r="K52" s="18"/>
      <c r="L52" s="17" t="s">
        <v>518</v>
      </c>
      <c r="M52" s="16" t="s">
        <v>271</v>
      </c>
      <c r="N52" s="36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</row>
    <row r="53" spans="1:36" s="2" customFormat="1" ht="14.95" customHeight="1" x14ac:dyDescent="0.25">
      <c r="A53" s="17"/>
      <c r="B53" s="17"/>
      <c r="C53" s="36"/>
      <c r="D53" s="17"/>
      <c r="E53" s="17"/>
      <c r="F53" s="17"/>
      <c r="G53" s="17"/>
      <c r="H53" s="17"/>
      <c r="I53" s="17"/>
      <c r="J53" s="17"/>
      <c r="K53" s="17" t="s">
        <v>518</v>
      </c>
      <c r="L53" s="17"/>
      <c r="M53" s="16" t="s">
        <v>271</v>
      </c>
      <c r="N53" s="35"/>
      <c r="O53" s="16" t="s">
        <v>310</v>
      </c>
      <c r="P53" s="16" t="s">
        <v>314</v>
      </c>
      <c r="Q53" s="16" t="s">
        <v>299</v>
      </c>
      <c r="R53" s="16" t="s">
        <v>320</v>
      </c>
      <c r="S53" s="16" t="s">
        <v>47</v>
      </c>
      <c r="T53" s="16" t="s">
        <v>63</v>
      </c>
      <c r="U53" s="16" t="s">
        <v>104</v>
      </c>
      <c r="V53" s="16" t="s">
        <v>321</v>
      </c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</row>
    <row r="54" spans="1:36" s="2" customFormat="1" ht="14.95" customHeight="1" x14ac:dyDescent="0.25">
      <c r="A54" s="17"/>
      <c r="B54" s="17"/>
      <c r="C54" s="36"/>
      <c r="D54" s="17"/>
      <c r="E54" s="17"/>
      <c r="F54" s="17"/>
      <c r="G54" s="17"/>
      <c r="H54" s="17"/>
      <c r="I54" s="17"/>
      <c r="J54" s="17"/>
      <c r="K54" s="17" t="s">
        <v>518</v>
      </c>
      <c r="L54" s="17"/>
      <c r="M54" s="16" t="s">
        <v>271</v>
      </c>
      <c r="N54" s="35"/>
      <c r="O54" s="16" t="s">
        <v>328</v>
      </c>
      <c r="P54" s="16" t="s">
        <v>329</v>
      </c>
      <c r="Q54" s="16" t="s">
        <v>299</v>
      </c>
      <c r="R54" s="16" t="s">
        <v>330</v>
      </c>
      <c r="S54" s="16" t="s">
        <v>47</v>
      </c>
      <c r="T54" s="16" t="s">
        <v>118</v>
      </c>
      <c r="U54" s="16" t="s">
        <v>124</v>
      </c>
      <c r="V54" s="16" t="s">
        <v>331</v>
      </c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</row>
    <row r="55" spans="1:36" s="2" customFormat="1" ht="14.95" customHeight="1" x14ac:dyDescent="0.25">
      <c r="A55" s="18"/>
      <c r="B55" s="19">
        <v>41602</v>
      </c>
      <c r="C55" s="33"/>
      <c r="D55" s="18" t="s">
        <v>190</v>
      </c>
      <c r="E55" s="18" t="str">
        <f>"02"</f>
        <v>02</v>
      </c>
      <c r="F55" s="18" t="s">
        <v>47</v>
      </c>
      <c r="G55" s="18" t="s">
        <v>63</v>
      </c>
      <c r="H55" s="18" t="s">
        <v>106</v>
      </c>
      <c r="I55" s="18" t="s">
        <v>189</v>
      </c>
      <c r="J55" s="18" t="str">
        <f>"01176"</f>
        <v>01176</v>
      </c>
      <c r="K55" s="18"/>
      <c r="L55" s="17" t="s">
        <v>518</v>
      </c>
      <c r="M55" s="16" t="s">
        <v>271</v>
      </c>
      <c r="N55" s="36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</row>
    <row r="56" spans="1:36" s="2" customFormat="1" ht="14.95" customHeight="1" x14ac:dyDescent="0.25">
      <c r="A56" s="18"/>
      <c r="B56" s="24">
        <v>41546</v>
      </c>
      <c r="C56" s="33"/>
      <c r="D56" s="18" t="s">
        <v>29</v>
      </c>
      <c r="E56" s="18" t="str">
        <f>"02"</f>
        <v>02</v>
      </c>
      <c r="F56" s="18" t="s">
        <v>47</v>
      </c>
      <c r="G56" s="18" t="s">
        <v>63</v>
      </c>
      <c r="H56" s="18" t="s">
        <v>64</v>
      </c>
      <c r="I56" s="18" t="s">
        <v>142</v>
      </c>
      <c r="J56" s="18" t="str">
        <f>"01035"</f>
        <v>01035</v>
      </c>
      <c r="K56" s="18"/>
      <c r="L56" s="17" t="s">
        <v>518</v>
      </c>
      <c r="M56" s="16"/>
      <c r="N56" s="35"/>
      <c r="O56" s="16"/>
      <c r="P56" s="16"/>
      <c r="Q56" s="16"/>
      <c r="R56" s="16"/>
      <c r="S56" s="16"/>
      <c r="T56" s="16"/>
      <c r="U56" s="16"/>
      <c r="V56" s="16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</row>
    <row r="57" spans="1:36" s="2" customFormat="1" ht="14.95" customHeight="1" x14ac:dyDescent="0.25">
      <c r="A57" s="18"/>
      <c r="B57" s="19">
        <v>41579</v>
      </c>
      <c r="C57" s="34"/>
      <c r="D57" s="20" t="s">
        <v>139</v>
      </c>
      <c r="E57" s="20" t="str">
        <f>"02"</f>
        <v>02</v>
      </c>
      <c r="F57" s="20" t="s">
        <v>47</v>
      </c>
      <c r="G57" s="20" t="s">
        <v>63</v>
      </c>
      <c r="H57" s="20" t="s">
        <v>106</v>
      </c>
      <c r="I57" s="20" t="s">
        <v>188</v>
      </c>
      <c r="J57" s="20" t="str">
        <f>"01175"</f>
        <v>01175</v>
      </c>
      <c r="K57" s="20"/>
      <c r="L57" s="17" t="s">
        <v>518</v>
      </c>
      <c r="M57" s="16"/>
      <c r="N57" s="35"/>
      <c r="O57" s="16"/>
      <c r="P57" s="16"/>
      <c r="Q57" s="16"/>
      <c r="R57" s="16"/>
      <c r="S57" s="16"/>
      <c r="T57" s="16"/>
      <c r="U57" s="16"/>
      <c r="V57" s="16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</row>
    <row r="58" spans="1:36" s="2" customFormat="1" ht="14.95" customHeight="1" x14ac:dyDescent="0.25">
      <c r="A58" s="18"/>
      <c r="B58" s="19"/>
      <c r="C58" s="34"/>
      <c r="D58" s="20"/>
      <c r="E58" s="20"/>
      <c r="F58" s="20"/>
      <c r="G58" s="20"/>
      <c r="H58" s="20"/>
      <c r="I58" s="20"/>
      <c r="J58" s="20"/>
      <c r="K58" s="20" t="s">
        <v>518</v>
      </c>
      <c r="L58" s="17"/>
      <c r="M58" s="16"/>
      <c r="N58" s="35"/>
      <c r="O58" s="16" t="s">
        <v>297</v>
      </c>
      <c r="P58" s="16" t="s">
        <v>298</v>
      </c>
      <c r="Q58" s="16" t="s">
        <v>299</v>
      </c>
      <c r="R58" s="16" t="s">
        <v>300</v>
      </c>
      <c r="S58" s="16" t="s">
        <v>47</v>
      </c>
      <c r="T58" s="16" t="s">
        <v>65</v>
      </c>
      <c r="U58" s="16" t="s">
        <v>126</v>
      </c>
      <c r="V58" s="16" t="s">
        <v>255</v>
      </c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</row>
    <row r="59" spans="1:36" s="2" customFormat="1" ht="14.95" customHeight="1" x14ac:dyDescent="0.25">
      <c r="A59" s="17"/>
      <c r="B59" s="17"/>
      <c r="C59" s="36"/>
      <c r="D59" s="17"/>
      <c r="E59" s="17"/>
      <c r="F59" s="17"/>
      <c r="G59" s="17"/>
      <c r="H59" s="17"/>
      <c r="I59" s="17"/>
      <c r="J59" s="17"/>
      <c r="K59" s="17" t="s">
        <v>518</v>
      </c>
      <c r="L59" s="17"/>
      <c r="M59" s="16" t="s">
        <v>271</v>
      </c>
      <c r="N59" s="35"/>
      <c r="O59" s="16" t="s">
        <v>355</v>
      </c>
      <c r="P59" s="16" t="s">
        <v>13</v>
      </c>
      <c r="Q59" s="16" t="s">
        <v>299</v>
      </c>
      <c r="R59" s="16" t="s">
        <v>357</v>
      </c>
      <c r="S59" s="16" t="s">
        <v>47</v>
      </c>
      <c r="T59" s="16" t="s">
        <v>65</v>
      </c>
      <c r="U59" s="16" t="s">
        <v>126</v>
      </c>
      <c r="V59" s="16" t="s">
        <v>358</v>
      </c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</row>
    <row r="60" spans="1:36" s="2" customFormat="1" ht="14.95" customHeight="1" x14ac:dyDescent="0.25">
      <c r="A60" s="17"/>
      <c r="B60" s="17"/>
      <c r="C60" s="36"/>
      <c r="D60" s="17"/>
      <c r="E60" s="17"/>
      <c r="F60" s="17"/>
      <c r="G60" s="17"/>
      <c r="H60" s="17"/>
      <c r="I60" s="17"/>
      <c r="J60" s="17"/>
      <c r="K60" s="17" t="s">
        <v>518</v>
      </c>
      <c r="L60" s="17"/>
      <c r="M60" s="16" t="s">
        <v>271</v>
      </c>
      <c r="N60" s="35"/>
      <c r="O60" s="16" t="s">
        <v>453</v>
      </c>
      <c r="P60" s="16" t="s">
        <v>454</v>
      </c>
      <c r="Q60" s="16" t="s">
        <v>299</v>
      </c>
      <c r="R60" s="16" t="s">
        <v>455</v>
      </c>
      <c r="S60" s="16" t="s">
        <v>36</v>
      </c>
      <c r="T60" s="16" t="s">
        <v>59</v>
      </c>
      <c r="U60" s="16" t="s">
        <v>148</v>
      </c>
      <c r="V60" s="16" t="s">
        <v>183</v>
      </c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</row>
    <row r="61" spans="1:36" s="2" customFormat="1" ht="14.95" customHeight="1" x14ac:dyDescent="0.25">
      <c r="A61" s="18" t="s">
        <v>260</v>
      </c>
      <c r="B61" s="19">
        <v>40830</v>
      </c>
      <c r="C61" s="33"/>
      <c r="D61" s="18" t="s">
        <v>139</v>
      </c>
      <c r="E61" s="18" t="str">
        <f>"02"</f>
        <v>02</v>
      </c>
      <c r="F61" s="18" t="s">
        <v>47</v>
      </c>
      <c r="G61" s="18" t="s">
        <v>112</v>
      </c>
      <c r="H61" s="18" t="s">
        <v>113</v>
      </c>
      <c r="I61" s="18" t="s">
        <v>232</v>
      </c>
      <c r="J61" s="18" t="str">
        <f>"01272"</f>
        <v>01272</v>
      </c>
      <c r="K61" s="18"/>
      <c r="L61" s="17"/>
      <c r="M61" s="16" t="s">
        <v>271</v>
      </c>
      <c r="N61" s="35"/>
      <c r="O61" s="16" t="s">
        <v>310</v>
      </c>
      <c r="P61" s="16" t="s">
        <v>311</v>
      </c>
      <c r="Q61" s="16" t="s">
        <v>299</v>
      </c>
      <c r="R61" s="16" t="s">
        <v>317</v>
      </c>
      <c r="S61" s="16" t="s">
        <v>47</v>
      </c>
      <c r="T61" s="16" t="s">
        <v>112</v>
      </c>
      <c r="U61" s="16" t="s">
        <v>113</v>
      </c>
      <c r="V61" s="16" t="s">
        <v>232</v>
      </c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</row>
    <row r="62" spans="1:36" s="2" customFormat="1" ht="14.95" customHeight="1" x14ac:dyDescent="0.25">
      <c r="A62" s="18" t="s">
        <v>261</v>
      </c>
      <c r="B62" s="24">
        <v>41488</v>
      </c>
      <c r="C62" s="33"/>
      <c r="D62" s="18" t="s">
        <v>34</v>
      </c>
      <c r="E62" s="18" t="str">
        <f>"02"</f>
        <v>02</v>
      </c>
      <c r="F62" s="18" t="s">
        <v>35</v>
      </c>
      <c r="G62" s="18" t="s">
        <v>68</v>
      </c>
      <c r="H62" s="18" t="s">
        <v>69</v>
      </c>
      <c r="I62" s="18" t="s">
        <v>70</v>
      </c>
      <c r="J62" s="18" t="str">
        <f>"00952"</f>
        <v>00952</v>
      </c>
      <c r="K62" s="18"/>
      <c r="L62" s="17"/>
      <c r="M62" s="16" t="s">
        <v>271</v>
      </c>
      <c r="N62" s="35"/>
      <c r="O62" s="16" t="s">
        <v>437</v>
      </c>
      <c r="P62" s="16" t="s">
        <v>71</v>
      </c>
      <c r="Q62" s="16" t="s">
        <v>299</v>
      </c>
      <c r="R62" s="16" t="s">
        <v>438</v>
      </c>
      <c r="S62" s="16" t="s">
        <v>35</v>
      </c>
      <c r="T62" s="16" t="s">
        <v>68</v>
      </c>
      <c r="U62" s="16" t="s">
        <v>69</v>
      </c>
      <c r="V62" s="16" t="s">
        <v>70</v>
      </c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</row>
    <row r="63" spans="1:36" s="2" customFormat="1" ht="14.95" customHeight="1" x14ac:dyDescent="0.25">
      <c r="A63" s="18"/>
      <c r="B63" s="19">
        <v>41588</v>
      </c>
      <c r="C63" s="33"/>
      <c r="D63" s="18" t="s">
        <v>134</v>
      </c>
      <c r="E63" s="18" t="str">
        <f>"05"</f>
        <v>05</v>
      </c>
      <c r="F63" s="18" t="s">
        <v>15</v>
      </c>
      <c r="G63" s="18" t="s">
        <v>132</v>
      </c>
      <c r="H63" s="18" t="s">
        <v>12</v>
      </c>
      <c r="I63" s="18" t="s">
        <v>12</v>
      </c>
      <c r="J63" s="18" t="str">
        <f>"01029"</f>
        <v>01029</v>
      </c>
      <c r="K63" s="18"/>
      <c r="L63" s="17" t="s">
        <v>518</v>
      </c>
      <c r="M63" s="16" t="s">
        <v>271</v>
      </c>
      <c r="N63" s="36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</row>
    <row r="64" spans="1:36" s="2" customFormat="1" ht="14.95" customHeight="1" x14ac:dyDescent="0.25">
      <c r="A64" s="18" t="s">
        <v>263</v>
      </c>
      <c r="B64" s="24">
        <v>41476</v>
      </c>
      <c r="C64" s="33"/>
      <c r="D64" s="18" t="s">
        <v>56</v>
      </c>
      <c r="E64" s="18" t="str">
        <f>"05"</f>
        <v>05</v>
      </c>
      <c r="F64" s="18" t="s">
        <v>47</v>
      </c>
      <c r="G64" s="18" t="s">
        <v>135</v>
      </c>
      <c r="H64" s="18" t="s">
        <v>226</v>
      </c>
      <c r="I64" s="18" t="s">
        <v>12</v>
      </c>
      <c r="J64" s="18" t="str">
        <f>"01262"</f>
        <v>01262</v>
      </c>
      <c r="K64" s="18"/>
      <c r="L64" s="17"/>
      <c r="M64" s="16" t="s">
        <v>271</v>
      </c>
      <c r="N64" s="35"/>
      <c r="O64" s="16" t="s">
        <v>374</v>
      </c>
      <c r="P64" s="16" t="s">
        <v>56</v>
      </c>
      <c r="Q64" s="16" t="s">
        <v>372</v>
      </c>
      <c r="R64" s="16" t="s">
        <v>375</v>
      </c>
      <c r="S64" s="16" t="s">
        <v>47</v>
      </c>
      <c r="T64" s="16" t="s">
        <v>135</v>
      </c>
      <c r="U64" s="16" t="s">
        <v>226</v>
      </c>
      <c r="V64" s="16" t="s">
        <v>12</v>
      </c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</row>
    <row r="65" spans="1:36" s="2" customFormat="1" ht="14.95" customHeight="1" x14ac:dyDescent="0.25">
      <c r="A65" s="17"/>
      <c r="B65" s="17"/>
      <c r="C65" s="36"/>
      <c r="D65" s="17"/>
      <c r="E65" s="17"/>
      <c r="F65" s="17"/>
      <c r="G65" s="17"/>
      <c r="H65" s="17"/>
      <c r="I65" s="17"/>
      <c r="J65" s="17"/>
      <c r="K65" s="17" t="s">
        <v>518</v>
      </c>
      <c r="L65" s="17"/>
      <c r="M65" s="17"/>
      <c r="N65" s="35"/>
      <c r="O65" s="16" t="s">
        <v>367</v>
      </c>
      <c r="P65" s="16" t="s">
        <v>31</v>
      </c>
      <c r="Q65" s="16" t="s">
        <v>299</v>
      </c>
      <c r="R65" s="16" t="s">
        <v>291</v>
      </c>
      <c r="S65" s="16" t="s">
        <v>36</v>
      </c>
      <c r="T65" s="16" t="s">
        <v>45</v>
      </c>
      <c r="U65" s="16" t="s">
        <v>91</v>
      </c>
      <c r="V65" s="16" t="s">
        <v>292</v>
      </c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</row>
    <row r="66" spans="1:36" s="2" customFormat="1" ht="14.95" customHeight="1" x14ac:dyDescent="0.25">
      <c r="A66" s="18" t="s">
        <v>265</v>
      </c>
      <c r="B66" s="19">
        <v>41322</v>
      </c>
      <c r="C66" s="33"/>
      <c r="D66" s="18" t="s">
        <v>141</v>
      </c>
      <c r="E66" s="18" t="str">
        <f>"02"</f>
        <v>02</v>
      </c>
      <c r="F66" s="18" t="s">
        <v>47</v>
      </c>
      <c r="G66" s="18" t="s">
        <v>63</v>
      </c>
      <c r="H66" s="18" t="s">
        <v>110</v>
      </c>
      <c r="I66" s="18" t="s">
        <v>195</v>
      </c>
      <c r="J66" s="18" t="str">
        <f>"01184"</f>
        <v>01184</v>
      </c>
      <c r="K66" s="18"/>
      <c r="L66" s="17"/>
      <c r="M66" s="16" t="s">
        <v>271</v>
      </c>
      <c r="N66" s="35"/>
      <c r="O66" s="16" t="s">
        <v>328</v>
      </c>
      <c r="P66" s="16" t="s">
        <v>332</v>
      </c>
      <c r="Q66" s="16" t="s">
        <v>299</v>
      </c>
      <c r="R66" s="16" t="s">
        <v>333</v>
      </c>
      <c r="S66" s="16" t="s">
        <v>47</v>
      </c>
      <c r="T66" s="16" t="s">
        <v>63</v>
      </c>
      <c r="U66" s="16" t="s">
        <v>110</v>
      </c>
      <c r="V66" s="16" t="s">
        <v>195</v>
      </c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</row>
    <row r="67" spans="1:36" s="2" customFormat="1" ht="14.95" customHeight="1" x14ac:dyDescent="0.25">
      <c r="A67" s="18"/>
      <c r="B67" s="24">
        <v>41271</v>
      </c>
      <c r="C67" s="33"/>
      <c r="D67" s="18" t="s">
        <v>200</v>
      </c>
      <c r="E67" s="18" t="str">
        <f>"02"</f>
        <v>02</v>
      </c>
      <c r="F67" s="18" t="s">
        <v>47</v>
      </c>
      <c r="G67" s="18" t="s">
        <v>112</v>
      </c>
      <c r="H67" s="18" t="s">
        <v>117</v>
      </c>
      <c r="I67" s="18" t="s">
        <v>201</v>
      </c>
      <c r="J67" s="18" t="str">
        <f>"01207"</f>
        <v>01207</v>
      </c>
      <c r="K67" s="18"/>
      <c r="L67" s="17"/>
      <c r="M67" s="16" t="s">
        <v>271</v>
      </c>
      <c r="N67" s="35"/>
      <c r="O67" s="16" t="s">
        <v>380</v>
      </c>
      <c r="P67" s="16" t="s">
        <v>381</v>
      </c>
      <c r="Q67" s="16" t="s">
        <v>299</v>
      </c>
      <c r="R67" s="16" t="s">
        <v>382</v>
      </c>
      <c r="S67" s="16" t="s">
        <v>47</v>
      </c>
      <c r="T67" s="16" t="s">
        <v>112</v>
      </c>
      <c r="U67" s="16" t="s">
        <v>117</v>
      </c>
      <c r="V67" s="16" t="s">
        <v>201</v>
      </c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</row>
    <row r="68" spans="1:36" s="2" customFormat="1" ht="14.95" customHeight="1" x14ac:dyDescent="0.25">
      <c r="A68" s="18" t="s">
        <v>261</v>
      </c>
      <c r="B68" s="19">
        <v>41467</v>
      </c>
      <c r="C68" s="33"/>
      <c r="D68" s="18" t="s">
        <v>194</v>
      </c>
      <c r="E68" s="18" t="str">
        <f>"02"</f>
        <v>02</v>
      </c>
      <c r="F68" s="18" t="s">
        <v>47</v>
      </c>
      <c r="G68" s="18" t="s">
        <v>63</v>
      </c>
      <c r="H68" s="18" t="s">
        <v>108</v>
      </c>
      <c r="I68" s="18" t="s">
        <v>192</v>
      </c>
      <c r="J68" s="18" t="str">
        <f>"01180"</f>
        <v>01180</v>
      </c>
      <c r="K68" s="18"/>
      <c r="L68" s="17"/>
      <c r="M68" s="16" t="s">
        <v>271</v>
      </c>
      <c r="N68" s="35"/>
      <c r="O68" s="16" t="s">
        <v>349</v>
      </c>
      <c r="P68" s="16" t="s">
        <v>194</v>
      </c>
      <c r="Q68" s="16" t="s">
        <v>299</v>
      </c>
      <c r="R68" s="16" t="s">
        <v>344</v>
      </c>
      <c r="S68" s="16" t="s">
        <v>47</v>
      </c>
      <c r="T68" s="16" t="s">
        <v>63</v>
      </c>
      <c r="U68" s="16" t="s">
        <v>108</v>
      </c>
      <c r="V68" s="16" t="s">
        <v>192</v>
      </c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</row>
    <row r="69" spans="1:36" s="2" customFormat="1" ht="14.95" customHeight="1" x14ac:dyDescent="0.25">
      <c r="A69" s="18" t="s">
        <v>260</v>
      </c>
      <c r="B69" s="24">
        <v>41518</v>
      </c>
      <c r="C69" s="33"/>
      <c r="D69" s="18" t="s">
        <v>37</v>
      </c>
      <c r="E69" s="18" t="str">
        <f>"04"</f>
        <v>04</v>
      </c>
      <c r="F69" s="18" t="s">
        <v>36</v>
      </c>
      <c r="G69" s="18" t="s">
        <v>12</v>
      </c>
      <c r="H69" s="18" t="s">
        <v>12</v>
      </c>
      <c r="I69" s="18" t="s">
        <v>12</v>
      </c>
      <c r="J69" s="18" t="str">
        <f>"00906"</f>
        <v>00906</v>
      </c>
      <c r="K69" s="18"/>
      <c r="L69" s="17"/>
      <c r="M69" s="16" t="s">
        <v>271</v>
      </c>
      <c r="N69" s="35"/>
      <c r="O69" s="16" t="s">
        <v>290</v>
      </c>
      <c r="P69" s="16" t="s">
        <v>37</v>
      </c>
      <c r="Q69" s="16" t="s">
        <v>273</v>
      </c>
      <c r="R69" s="16" t="s">
        <v>291</v>
      </c>
      <c r="S69" s="16" t="s">
        <v>36</v>
      </c>
      <c r="T69" s="16" t="s">
        <v>45</v>
      </c>
      <c r="U69" s="16" t="s">
        <v>91</v>
      </c>
      <c r="V69" s="16" t="s">
        <v>292</v>
      </c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</row>
    <row r="70" spans="1:36" s="2" customFormat="1" ht="14.95" customHeight="1" x14ac:dyDescent="0.25">
      <c r="A70" s="18" t="s">
        <v>261</v>
      </c>
      <c r="B70" s="19">
        <v>40972</v>
      </c>
      <c r="C70" s="33"/>
      <c r="D70" s="18" t="s">
        <v>206</v>
      </c>
      <c r="E70" s="18" t="str">
        <f t="shared" ref="E70:E86" si="2">"02"</f>
        <v>02</v>
      </c>
      <c r="F70" s="18" t="s">
        <v>47</v>
      </c>
      <c r="G70" s="18" t="s">
        <v>118</v>
      </c>
      <c r="H70" s="18" t="s">
        <v>124</v>
      </c>
      <c r="I70" s="18" t="s">
        <v>241</v>
      </c>
      <c r="J70" s="18" t="str">
        <f>"01287"</f>
        <v>01287</v>
      </c>
      <c r="K70" s="18"/>
      <c r="L70" s="17"/>
      <c r="M70" s="16" t="s">
        <v>271</v>
      </c>
      <c r="N70" s="35"/>
      <c r="O70" s="16" t="s">
        <v>514</v>
      </c>
      <c r="P70" s="16" t="s">
        <v>206</v>
      </c>
      <c r="Q70" s="16" t="s">
        <v>299</v>
      </c>
      <c r="R70" s="16" t="s">
        <v>322</v>
      </c>
      <c r="S70" s="16" t="s">
        <v>47</v>
      </c>
      <c r="T70" s="16" t="s">
        <v>118</v>
      </c>
      <c r="U70" s="16" t="s">
        <v>124</v>
      </c>
      <c r="V70" s="16" t="s">
        <v>241</v>
      </c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</row>
    <row r="71" spans="1:36" s="2" customFormat="1" ht="14.95" customHeight="1" x14ac:dyDescent="0.25">
      <c r="A71" s="18"/>
      <c r="B71" s="24">
        <v>40718</v>
      </c>
      <c r="C71" s="33"/>
      <c r="D71" s="18" t="s">
        <v>154</v>
      </c>
      <c r="E71" s="18" t="str">
        <f t="shared" si="2"/>
        <v>02</v>
      </c>
      <c r="F71" s="18" t="s">
        <v>54</v>
      </c>
      <c r="G71" s="18" t="s">
        <v>55</v>
      </c>
      <c r="H71" s="18" t="s">
        <v>153</v>
      </c>
      <c r="I71" s="18" t="s">
        <v>12</v>
      </c>
      <c r="J71" s="18" t="str">
        <f>"01100"</f>
        <v>01100</v>
      </c>
      <c r="K71" s="18"/>
      <c r="L71" s="17"/>
      <c r="M71" s="16" t="s">
        <v>271</v>
      </c>
      <c r="N71" s="35"/>
      <c r="O71" s="16" t="s">
        <v>464</v>
      </c>
      <c r="P71" s="16" t="s">
        <v>154</v>
      </c>
      <c r="Q71" s="16" t="s">
        <v>299</v>
      </c>
      <c r="R71" s="16" t="s">
        <v>462</v>
      </c>
      <c r="S71" s="16" t="s">
        <v>54</v>
      </c>
      <c r="T71" s="16" t="s">
        <v>55</v>
      </c>
      <c r="U71" s="16" t="s">
        <v>463</v>
      </c>
      <c r="V71" s="16" t="s">
        <v>12</v>
      </c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</row>
    <row r="72" spans="1:36" s="2" customFormat="1" ht="14.95" customHeight="1" x14ac:dyDescent="0.25">
      <c r="A72" s="18" t="s">
        <v>262</v>
      </c>
      <c r="B72" s="19">
        <v>41284</v>
      </c>
      <c r="C72" s="33"/>
      <c r="D72" s="18" t="s">
        <v>139</v>
      </c>
      <c r="E72" s="18" t="str">
        <f t="shared" si="2"/>
        <v>02</v>
      </c>
      <c r="F72" s="18" t="s">
        <v>47</v>
      </c>
      <c r="G72" s="18" t="s">
        <v>118</v>
      </c>
      <c r="H72" s="18" t="s">
        <v>124</v>
      </c>
      <c r="I72" s="18" t="s">
        <v>241</v>
      </c>
      <c r="J72" s="18" t="str">
        <f>"01287"</f>
        <v>01287</v>
      </c>
      <c r="K72" s="18"/>
      <c r="L72" s="17"/>
      <c r="M72" s="16" t="s">
        <v>271</v>
      </c>
      <c r="N72" s="35"/>
      <c r="O72" s="16" t="s">
        <v>310</v>
      </c>
      <c r="P72" s="16" t="s">
        <v>314</v>
      </c>
      <c r="Q72" s="16" t="s">
        <v>299</v>
      </c>
      <c r="R72" s="16" t="s">
        <v>322</v>
      </c>
      <c r="S72" s="16" t="s">
        <v>47</v>
      </c>
      <c r="T72" s="16" t="s">
        <v>118</v>
      </c>
      <c r="U72" s="16" t="s">
        <v>124</v>
      </c>
      <c r="V72" s="16" t="s">
        <v>241</v>
      </c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</row>
    <row r="73" spans="1:36" s="2" customFormat="1" ht="14.95" customHeight="1" x14ac:dyDescent="0.25">
      <c r="A73" s="17"/>
      <c r="B73" s="17"/>
      <c r="C73" s="36"/>
      <c r="D73" s="17"/>
      <c r="E73" s="17"/>
      <c r="F73" s="17"/>
      <c r="G73" s="17"/>
      <c r="H73" s="17"/>
      <c r="I73" s="17"/>
      <c r="J73" s="17"/>
      <c r="K73" s="17" t="s">
        <v>518</v>
      </c>
      <c r="L73" s="17"/>
      <c r="M73" s="16" t="s">
        <v>271</v>
      </c>
      <c r="N73" s="35"/>
      <c r="O73" s="16" t="s">
        <v>514</v>
      </c>
      <c r="P73" s="16" t="s">
        <v>206</v>
      </c>
      <c r="Q73" s="16" t="s">
        <v>299</v>
      </c>
      <c r="R73" s="16" t="s">
        <v>515</v>
      </c>
      <c r="S73" s="16" t="s">
        <v>47</v>
      </c>
      <c r="T73" s="16" t="s">
        <v>118</v>
      </c>
      <c r="U73" s="16" t="s">
        <v>124</v>
      </c>
      <c r="V73" s="16" t="s">
        <v>516</v>
      </c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</row>
    <row r="74" spans="1:36" s="2" customFormat="1" ht="14.95" customHeight="1" x14ac:dyDescent="0.25">
      <c r="A74" s="18"/>
      <c r="B74" s="24">
        <v>41152</v>
      </c>
      <c r="C74" s="33"/>
      <c r="D74" s="18" t="s">
        <v>31</v>
      </c>
      <c r="E74" s="18" t="str">
        <f t="shared" si="2"/>
        <v>02</v>
      </c>
      <c r="F74" s="18" t="s">
        <v>47</v>
      </c>
      <c r="G74" s="18" t="s">
        <v>63</v>
      </c>
      <c r="H74" s="18" t="s">
        <v>64</v>
      </c>
      <c r="I74" s="18" t="s">
        <v>142</v>
      </c>
      <c r="J74" s="18" t="str">
        <f>"01035"</f>
        <v>01035</v>
      </c>
      <c r="K74" s="18"/>
      <c r="L74" s="17"/>
      <c r="M74" s="16" t="s">
        <v>271</v>
      </c>
      <c r="N74" s="35"/>
      <c r="O74" s="16" t="s">
        <v>367</v>
      </c>
      <c r="P74" s="16" t="s">
        <v>31</v>
      </c>
      <c r="Q74" s="16" t="s">
        <v>299</v>
      </c>
      <c r="R74" s="16" t="s">
        <v>369</v>
      </c>
      <c r="S74" s="16" t="s">
        <v>47</v>
      </c>
      <c r="T74" s="16" t="s">
        <v>63</v>
      </c>
      <c r="U74" s="16" t="s">
        <v>64</v>
      </c>
      <c r="V74" s="16" t="s">
        <v>142</v>
      </c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</row>
    <row r="75" spans="1:36" s="2" customFormat="1" ht="14.95" customHeight="1" x14ac:dyDescent="0.25">
      <c r="A75" s="18" t="s">
        <v>260</v>
      </c>
      <c r="B75" s="24">
        <v>41389</v>
      </c>
      <c r="C75" s="33"/>
      <c r="D75" s="18" t="s">
        <v>179</v>
      </c>
      <c r="E75" s="18" t="str">
        <f t="shared" si="2"/>
        <v>02</v>
      </c>
      <c r="F75" s="18" t="s">
        <v>36</v>
      </c>
      <c r="G75" s="18" t="s">
        <v>59</v>
      </c>
      <c r="H75" s="18" t="s">
        <v>102</v>
      </c>
      <c r="I75" s="18" t="s">
        <v>180</v>
      </c>
      <c r="J75" s="18" t="str">
        <f>"01152"</f>
        <v>01152</v>
      </c>
      <c r="K75" s="18"/>
      <c r="L75" s="17"/>
      <c r="M75" s="16" t="s">
        <v>271</v>
      </c>
      <c r="N75" s="35"/>
      <c r="O75" s="16" t="s">
        <v>446</v>
      </c>
      <c r="P75" s="16" t="s">
        <v>447</v>
      </c>
      <c r="Q75" s="16" t="s">
        <v>299</v>
      </c>
      <c r="R75" s="16" t="s">
        <v>448</v>
      </c>
      <c r="S75" s="16" t="s">
        <v>36</v>
      </c>
      <c r="T75" s="16" t="s">
        <v>59</v>
      </c>
      <c r="U75" s="16" t="s">
        <v>102</v>
      </c>
      <c r="V75" s="16" t="s">
        <v>180</v>
      </c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</row>
    <row r="76" spans="1:36" s="2" customFormat="1" ht="14.95" customHeight="1" x14ac:dyDescent="0.25">
      <c r="A76" s="17"/>
      <c r="B76" s="17"/>
      <c r="C76" s="36"/>
      <c r="D76" s="17"/>
      <c r="E76" s="17"/>
      <c r="F76" s="17"/>
      <c r="G76" s="17"/>
      <c r="H76" s="17"/>
      <c r="I76" s="17"/>
      <c r="J76" s="17"/>
      <c r="K76" s="17" t="s">
        <v>518</v>
      </c>
      <c r="L76" s="17"/>
      <c r="M76" s="16" t="s">
        <v>271</v>
      </c>
      <c r="N76" s="35"/>
      <c r="O76" s="16" t="s">
        <v>328</v>
      </c>
      <c r="P76" s="16" t="s">
        <v>334</v>
      </c>
      <c r="Q76" s="16" t="s">
        <v>299</v>
      </c>
      <c r="R76" s="16" t="s">
        <v>335</v>
      </c>
      <c r="S76" s="16" t="s">
        <v>47</v>
      </c>
      <c r="T76" s="16" t="s">
        <v>118</v>
      </c>
      <c r="U76" s="16" t="s">
        <v>124</v>
      </c>
      <c r="V76" s="16" t="s">
        <v>336</v>
      </c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</row>
    <row r="77" spans="1:36" s="2" customFormat="1" ht="14.95" customHeight="1" x14ac:dyDescent="0.25">
      <c r="A77" s="18"/>
      <c r="B77" s="24">
        <v>41529</v>
      </c>
      <c r="C77" s="33"/>
      <c r="D77" s="18" t="s">
        <v>27</v>
      </c>
      <c r="E77" s="18" t="str">
        <f t="shared" si="2"/>
        <v>02</v>
      </c>
      <c r="F77" s="18" t="s">
        <v>16</v>
      </c>
      <c r="G77" s="18" t="s">
        <v>17</v>
      </c>
      <c r="H77" s="18" t="s">
        <v>25</v>
      </c>
      <c r="I77" s="18" t="s">
        <v>26</v>
      </c>
      <c r="J77" s="18" t="str">
        <f>"00580"</f>
        <v>00580</v>
      </c>
      <c r="K77" s="18"/>
      <c r="L77" s="17" t="s">
        <v>519</v>
      </c>
      <c r="M77" s="16"/>
      <c r="N77" s="35"/>
      <c r="O77" s="16"/>
      <c r="P77" s="16"/>
      <c r="Q77" s="16"/>
      <c r="R77" s="16"/>
      <c r="S77" s="16"/>
      <c r="T77" s="16"/>
      <c r="U77" s="16"/>
      <c r="V77" s="16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</row>
    <row r="78" spans="1:36" s="2" customFormat="1" ht="14.95" customHeight="1" x14ac:dyDescent="0.25">
      <c r="A78" s="18"/>
      <c r="B78" s="24"/>
      <c r="C78" s="33"/>
      <c r="D78" s="18"/>
      <c r="E78" s="18"/>
      <c r="F78" s="18"/>
      <c r="G78" s="18"/>
      <c r="H78" s="18"/>
      <c r="I78" s="18"/>
      <c r="J78" s="18"/>
      <c r="K78" s="18" t="s">
        <v>518</v>
      </c>
      <c r="L78" s="17"/>
      <c r="M78" s="16"/>
      <c r="N78" s="35"/>
      <c r="O78" s="16" t="s">
        <v>310</v>
      </c>
      <c r="P78" s="16" t="s">
        <v>311</v>
      </c>
      <c r="Q78" s="16" t="s">
        <v>299</v>
      </c>
      <c r="R78" s="16" t="s">
        <v>323</v>
      </c>
      <c r="S78" s="16" t="s">
        <v>47</v>
      </c>
      <c r="T78" s="16" t="s">
        <v>118</v>
      </c>
      <c r="U78" s="16" t="s">
        <v>120</v>
      </c>
      <c r="V78" s="16" t="s">
        <v>324</v>
      </c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</row>
    <row r="79" spans="1:36" s="2" customFormat="1" ht="14.95" customHeight="1" x14ac:dyDescent="0.25">
      <c r="A79" s="18"/>
      <c r="B79" s="24">
        <v>40912</v>
      </c>
      <c r="C79" s="33"/>
      <c r="D79" s="18" t="s">
        <v>21</v>
      </c>
      <c r="E79" s="18" t="str">
        <f t="shared" si="2"/>
        <v>02</v>
      </c>
      <c r="F79" s="18" t="s">
        <v>40</v>
      </c>
      <c r="G79" s="18" t="s">
        <v>41</v>
      </c>
      <c r="H79" s="18" t="s">
        <v>12</v>
      </c>
      <c r="I79" s="18" t="s">
        <v>12</v>
      </c>
      <c r="J79" s="18" t="str">
        <f>"00909"</f>
        <v>00909</v>
      </c>
      <c r="K79" s="18"/>
      <c r="L79" s="17"/>
      <c r="M79" s="16" t="s">
        <v>271</v>
      </c>
      <c r="N79" s="35"/>
      <c r="O79" s="16" t="s">
        <v>465</v>
      </c>
      <c r="P79" s="16" t="s">
        <v>38</v>
      </c>
      <c r="Q79" s="16" t="s">
        <v>299</v>
      </c>
      <c r="R79" s="16" t="s">
        <v>304</v>
      </c>
      <c r="S79" s="16" t="s">
        <v>40</v>
      </c>
      <c r="T79" s="16" t="s">
        <v>41</v>
      </c>
      <c r="U79" s="16" t="s">
        <v>12</v>
      </c>
      <c r="V79" s="16" t="s">
        <v>12</v>
      </c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</row>
    <row r="80" spans="1:36" s="2" customFormat="1" ht="14.95" customHeight="1" x14ac:dyDescent="0.25">
      <c r="A80" s="18" t="s">
        <v>265</v>
      </c>
      <c r="B80" s="24">
        <v>41432</v>
      </c>
      <c r="C80" s="33"/>
      <c r="D80" s="18" t="s">
        <v>13</v>
      </c>
      <c r="E80" s="18" t="str">
        <f t="shared" si="2"/>
        <v>02</v>
      </c>
      <c r="F80" s="18" t="s">
        <v>47</v>
      </c>
      <c r="G80" s="18" t="s">
        <v>112</v>
      </c>
      <c r="H80" s="18" t="s">
        <v>114</v>
      </c>
      <c r="I80" s="18" t="s">
        <v>199</v>
      </c>
      <c r="J80" s="18" t="str">
        <f>"01192"</f>
        <v>01192</v>
      </c>
      <c r="K80" s="18"/>
      <c r="L80" s="17"/>
      <c r="M80" s="16" t="s">
        <v>271</v>
      </c>
      <c r="N80" s="35"/>
      <c r="O80" s="16" t="s">
        <v>355</v>
      </c>
      <c r="P80" s="16" t="s">
        <v>13</v>
      </c>
      <c r="Q80" s="16" t="s">
        <v>299</v>
      </c>
      <c r="R80" s="16" t="s">
        <v>359</v>
      </c>
      <c r="S80" s="16" t="s">
        <v>47</v>
      </c>
      <c r="T80" s="16" t="s">
        <v>112</v>
      </c>
      <c r="U80" s="16" t="s">
        <v>114</v>
      </c>
      <c r="V80" s="16" t="s">
        <v>199</v>
      </c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</row>
    <row r="81" spans="1:36" s="2" customFormat="1" ht="14.95" customHeight="1" x14ac:dyDescent="0.25">
      <c r="A81" s="18" t="s">
        <v>262</v>
      </c>
      <c r="B81" s="24">
        <v>41549</v>
      </c>
      <c r="C81" s="33"/>
      <c r="D81" s="18" t="s">
        <v>141</v>
      </c>
      <c r="E81" s="18" t="str">
        <f t="shared" si="2"/>
        <v>02</v>
      </c>
      <c r="F81" s="18" t="s">
        <v>47</v>
      </c>
      <c r="G81" s="18" t="s">
        <v>63</v>
      </c>
      <c r="H81" s="18" t="s">
        <v>106</v>
      </c>
      <c r="I81" s="18" t="s">
        <v>188</v>
      </c>
      <c r="J81" s="18" t="str">
        <f>"01175"</f>
        <v>01175</v>
      </c>
      <c r="K81" s="18"/>
      <c r="L81" s="17" t="s">
        <v>519</v>
      </c>
      <c r="M81" s="16"/>
      <c r="N81" s="35"/>
      <c r="O81" s="16"/>
      <c r="P81" s="16"/>
      <c r="Q81" s="16"/>
      <c r="R81" s="16"/>
      <c r="S81" s="16"/>
      <c r="T81" s="16"/>
      <c r="U81" s="16"/>
      <c r="V81" s="16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</row>
    <row r="82" spans="1:36" s="2" customFormat="1" ht="14.95" customHeight="1" x14ac:dyDescent="0.25">
      <c r="A82" s="18" t="s">
        <v>261</v>
      </c>
      <c r="B82" s="24">
        <v>41588</v>
      </c>
      <c r="C82" s="33"/>
      <c r="D82" s="18" t="s">
        <v>139</v>
      </c>
      <c r="E82" s="18" t="str">
        <f t="shared" si="2"/>
        <v>02</v>
      </c>
      <c r="F82" s="18" t="s">
        <v>47</v>
      </c>
      <c r="G82" s="18" t="s">
        <v>112</v>
      </c>
      <c r="H82" s="18" t="s">
        <v>114</v>
      </c>
      <c r="I82" s="18" t="s">
        <v>236</v>
      </c>
      <c r="J82" s="18" t="str">
        <f>"01279"</f>
        <v>01279</v>
      </c>
      <c r="K82" s="18"/>
      <c r="L82" s="17" t="s">
        <v>519</v>
      </c>
      <c r="M82" s="16"/>
      <c r="N82" s="35"/>
      <c r="O82" s="16"/>
      <c r="P82" s="16"/>
      <c r="Q82" s="16"/>
      <c r="R82" s="16"/>
      <c r="S82" s="16"/>
      <c r="T82" s="16"/>
      <c r="U82" s="16"/>
      <c r="V82" s="16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</row>
    <row r="83" spans="1:36" s="2" customFormat="1" ht="14.95" customHeight="1" x14ac:dyDescent="0.25">
      <c r="A83" s="17"/>
      <c r="B83" s="17"/>
      <c r="C83" s="36"/>
      <c r="D83" s="17"/>
      <c r="E83" s="17"/>
      <c r="F83" s="17"/>
      <c r="G83" s="17"/>
      <c r="H83" s="17"/>
      <c r="I83" s="17"/>
      <c r="J83" s="17"/>
      <c r="K83" s="17" t="s">
        <v>518</v>
      </c>
      <c r="L83" s="17"/>
      <c r="M83" s="16" t="s">
        <v>271</v>
      </c>
      <c r="N83" s="35"/>
      <c r="O83" s="16" t="s">
        <v>423</v>
      </c>
      <c r="P83" s="16" t="s">
        <v>424</v>
      </c>
      <c r="Q83" s="16" t="s">
        <v>299</v>
      </c>
      <c r="R83" s="16" t="s">
        <v>425</v>
      </c>
      <c r="S83" s="16" t="s">
        <v>47</v>
      </c>
      <c r="T83" s="16" t="s">
        <v>65</v>
      </c>
      <c r="U83" s="16" t="s">
        <v>426</v>
      </c>
      <c r="V83" s="16" t="s">
        <v>427</v>
      </c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</row>
    <row r="84" spans="1:36" s="2" customFormat="1" ht="14.95" customHeight="1" x14ac:dyDescent="0.25">
      <c r="A84" s="18" t="s">
        <v>261</v>
      </c>
      <c r="B84" s="24">
        <v>41224</v>
      </c>
      <c r="C84" s="33"/>
      <c r="D84" s="18" t="s">
        <v>168</v>
      </c>
      <c r="E84" s="18" t="str">
        <f t="shared" si="2"/>
        <v>02</v>
      </c>
      <c r="F84" s="18" t="s">
        <v>35</v>
      </c>
      <c r="G84" s="18" t="s">
        <v>96</v>
      </c>
      <c r="H84" s="18" t="s">
        <v>97</v>
      </c>
      <c r="I84" s="18" t="s">
        <v>242</v>
      </c>
      <c r="J84" s="18" t="str">
        <f>"01288"</f>
        <v>01288</v>
      </c>
      <c r="K84" s="18"/>
      <c r="L84" s="17"/>
      <c r="M84" s="16" t="s">
        <v>271</v>
      </c>
      <c r="N84" s="35"/>
      <c r="O84" s="16" t="s">
        <v>430</v>
      </c>
      <c r="P84" s="16" t="s">
        <v>168</v>
      </c>
      <c r="Q84" s="16" t="s">
        <v>299</v>
      </c>
      <c r="R84" s="16" t="s">
        <v>431</v>
      </c>
      <c r="S84" s="16" t="s">
        <v>35</v>
      </c>
      <c r="T84" s="16" t="s">
        <v>96</v>
      </c>
      <c r="U84" s="16" t="s">
        <v>97</v>
      </c>
      <c r="V84" s="16" t="s">
        <v>242</v>
      </c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</row>
    <row r="85" spans="1:36" s="2" customFormat="1" ht="14.95" customHeight="1" x14ac:dyDescent="0.25">
      <c r="A85" s="17"/>
      <c r="B85" s="17"/>
      <c r="C85" s="36"/>
      <c r="D85" s="17"/>
      <c r="E85" s="17"/>
      <c r="F85" s="17"/>
      <c r="G85" s="17"/>
      <c r="H85" s="17"/>
      <c r="I85" s="17"/>
      <c r="J85" s="17"/>
      <c r="K85" s="17" t="s">
        <v>518</v>
      </c>
      <c r="L85" s="17"/>
      <c r="M85" s="16" t="s">
        <v>271</v>
      </c>
      <c r="N85" s="35"/>
      <c r="O85" s="16" t="s">
        <v>293</v>
      </c>
      <c r="P85" s="16" t="s">
        <v>51</v>
      </c>
      <c r="Q85" s="16" t="s">
        <v>273</v>
      </c>
      <c r="R85" s="16" t="s">
        <v>294</v>
      </c>
      <c r="S85" s="16" t="s">
        <v>10</v>
      </c>
      <c r="T85" s="16" t="s">
        <v>50</v>
      </c>
      <c r="U85" s="16" t="s">
        <v>12</v>
      </c>
      <c r="V85" s="16" t="s">
        <v>12</v>
      </c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</row>
    <row r="86" spans="1:36" s="2" customFormat="1" ht="14.95" customHeight="1" x14ac:dyDescent="0.25">
      <c r="A86" s="18" t="s">
        <v>261</v>
      </c>
      <c r="B86" s="24">
        <v>41252</v>
      </c>
      <c r="C86" s="33"/>
      <c r="D86" s="18" t="s">
        <v>111</v>
      </c>
      <c r="E86" s="18" t="str">
        <f t="shared" si="2"/>
        <v>02</v>
      </c>
      <c r="F86" s="18" t="s">
        <v>35</v>
      </c>
      <c r="G86" s="18" t="s">
        <v>68</v>
      </c>
      <c r="H86" s="18" t="s">
        <v>94</v>
      </c>
      <c r="I86" s="18" t="s">
        <v>248</v>
      </c>
      <c r="J86" s="18" t="str">
        <f>"01295"</f>
        <v>01295</v>
      </c>
      <c r="K86" s="18"/>
      <c r="L86" s="17"/>
      <c r="M86" s="16" t="s">
        <v>271</v>
      </c>
      <c r="N86" s="35"/>
      <c r="O86" s="16" t="s">
        <v>383</v>
      </c>
      <c r="P86" s="16" t="s">
        <v>384</v>
      </c>
      <c r="Q86" s="16" t="s">
        <v>299</v>
      </c>
      <c r="R86" s="16" t="s">
        <v>386</v>
      </c>
      <c r="S86" s="16" t="s">
        <v>35</v>
      </c>
      <c r="T86" s="16" t="s">
        <v>68</v>
      </c>
      <c r="U86" s="16" t="s">
        <v>94</v>
      </c>
      <c r="V86" s="16" t="s">
        <v>248</v>
      </c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</row>
    <row r="87" spans="1:36" s="2" customFormat="1" ht="14.95" customHeight="1" x14ac:dyDescent="0.25">
      <c r="A87" s="17"/>
      <c r="B87" s="17"/>
      <c r="C87" s="36"/>
      <c r="D87" s="17"/>
      <c r="E87" s="17"/>
      <c r="F87" s="17"/>
      <c r="G87" s="17"/>
      <c r="H87" s="17"/>
      <c r="I87" s="17"/>
      <c r="J87" s="17"/>
      <c r="K87" s="17" t="s">
        <v>518</v>
      </c>
      <c r="L87" s="17"/>
      <c r="M87" s="16" t="s">
        <v>271</v>
      </c>
      <c r="N87" s="35"/>
      <c r="O87" s="16" t="s">
        <v>355</v>
      </c>
      <c r="P87" s="16" t="s">
        <v>13</v>
      </c>
      <c r="Q87" s="16" t="s">
        <v>299</v>
      </c>
      <c r="R87" s="16" t="s">
        <v>360</v>
      </c>
      <c r="S87" s="16" t="s">
        <v>35</v>
      </c>
      <c r="T87" s="16" t="s">
        <v>58</v>
      </c>
      <c r="U87" s="16" t="s">
        <v>95</v>
      </c>
      <c r="V87" s="16" t="s">
        <v>12</v>
      </c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</row>
    <row r="88" spans="1:36" s="2" customFormat="1" ht="14.95" customHeight="1" x14ac:dyDescent="0.25">
      <c r="A88" s="18" t="s">
        <v>261</v>
      </c>
      <c r="B88" s="24">
        <v>41518</v>
      </c>
      <c r="C88" s="33"/>
      <c r="D88" s="18" t="s">
        <v>20</v>
      </c>
      <c r="E88" s="18" t="str">
        <f>"04"</f>
        <v>04</v>
      </c>
      <c r="F88" s="18" t="s">
        <v>35</v>
      </c>
      <c r="G88" s="18" t="s">
        <v>68</v>
      </c>
      <c r="H88" s="18" t="s">
        <v>94</v>
      </c>
      <c r="I88" s="18" t="s">
        <v>251</v>
      </c>
      <c r="J88" s="18" t="str">
        <f>"01297"</f>
        <v>01297</v>
      </c>
      <c r="K88" s="18"/>
      <c r="L88" s="17"/>
      <c r="M88" s="16" t="s">
        <v>271</v>
      </c>
      <c r="N88" s="35"/>
      <c r="O88" s="16" t="s">
        <v>272</v>
      </c>
      <c r="P88" s="16" t="s">
        <v>20</v>
      </c>
      <c r="Q88" s="16" t="s">
        <v>273</v>
      </c>
      <c r="R88" s="16" t="s">
        <v>275</v>
      </c>
      <c r="S88" s="16" t="s">
        <v>35</v>
      </c>
      <c r="T88" s="16" t="s">
        <v>68</v>
      </c>
      <c r="U88" s="16" t="s">
        <v>94</v>
      </c>
      <c r="V88" s="16" t="s">
        <v>251</v>
      </c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</row>
    <row r="89" spans="1:36" s="2" customFormat="1" ht="14.95" customHeight="1" x14ac:dyDescent="0.25">
      <c r="A89" s="18"/>
      <c r="B89" s="24">
        <v>40368</v>
      </c>
      <c r="C89" s="33"/>
      <c r="D89" s="18" t="s">
        <v>71</v>
      </c>
      <c r="E89" s="18" t="str">
        <f>"02"</f>
        <v>02</v>
      </c>
      <c r="F89" s="18" t="s">
        <v>39</v>
      </c>
      <c r="G89" s="18" t="s">
        <v>66</v>
      </c>
      <c r="H89" s="18" t="s">
        <v>129</v>
      </c>
      <c r="I89" s="18" t="s">
        <v>12</v>
      </c>
      <c r="J89" s="18" t="str">
        <f>"01019"</f>
        <v>01019</v>
      </c>
      <c r="K89" s="18"/>
      <c r="L89" s="17"/>
      <c r="M89" s="16" t="s">
        <v>271</v>
      </c>
      <c r="N89" s="35"/>
      <c r="O89" s="16" t="s">
        <v>437</v>
      </c>
      <c r="P89" s="16" t="s">
        <v>71</v>
      </c>
      <c r="Q89" s="16" t="s">
        <v>299</v>
      </c>
      <c r="R89" s="16" t="s">
        <v>439</v>
      </c>
      <c r="S89" s="16" t="s">
        <v>39</v>
      </c>
      <c r="T89" s="16" t="s">
        <v>66</v>
      </c>
      <c r="U89" s="16" t="s">
        <v>129</v>
      </c>
      <c r="V89" s="16" t="s">
        <v>12</v>
      </c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</row>
    <row r="90" spans="1:36" s="2" customFormat="1" ht="14.95" customHeight="1" x14ac:dyDescent="0.25">
      <c r="A90" s="18" t="s">
        <v>261</v>
      </c>
      <c r="B90" s="24">
        <v>41560</v>
      </c>
      <c r="C90" s="33"/>
      <c r="D90" s="18" t="s">
        <v>21</v>
      </c>
      <c r="E90" s="18" t="str">
        <f>"02"</f>
        <v>02</v>
      </c>
      <c r="F90" s="18" t="s">
        <v>47</v>
      </c>
      <c r="G90" s="18" t="s">
        <v>48</v>
      </c>
      <c r="H90" s="18" t="s">
        <v>12</v>
      </c>
      <c r="I90" s="18" t="s">
        <v>186</v>
      </c>
      <c r="J90" s="18" t="str">
        <f>"01167"</f>
        <v>01167</v>
      </c>
      <c r="K90" s="18"/>
      <c r="L90" s="17" t="s">
        <v>519</v>
      </c>
      <c r="M90" s="16"/>
      <c r="N90" s="35"/>
      <c r="O90" s="16"/>
      <c r="P90" s="16"/>
      <c r="Q90" s="16"/>
      <c r="R90" s="16"/>
      <c r="S90" s="16"/>
      <c r="T90" s="16"/>
      <c r="U90" s="16"/>
      <c r="V90" s="16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</row>
    <row r="91" spans="1:36" s="2" customFormat="1" ht="14.95" customHeight="1" x14ac:dyDescent="0.25">
      <c r="A91" s="18" t="s">
        <v>264</v>
      </c>
      <c r="B91" s="24">
        <v>41117</v>
      </c>
      <c r="C91" s="33"/>
      <c r="D91" s="18" t="s">
        <v>198</v>
      </c>
      <c r="E91" s="18" t="str">
        <f>"02"</f>
        <v>02</v>
      </c>
      <c r="F91" s="18" t="s">
        <v>47</v>
      </c>
      <c r="G91" s="18" t="s">
        <v>112</v>
      </c>
      <c r="H91" s="18" t="s">
        <v>113</v>
      </c>
      <c r="I91" s="18" t="s">
        <v>197</v>
      </c>
      <c r="J91" s="18" t="str">
        <f>"01191"</f>
        <v>01191</v>
      </c>
      <c r="K91" s="18"/>
      <c r="L91" s="17"/>
      <c r="M91" s="16" t="s">
        <v>271</v>
      </c>
      <c r="N91" s="35"/>
      <c r="O91" s="16" t="s">
        <v>377</v>
      </c>
      <c r="P91" s="16" t="s">
        <v>378</v>
      </c>
      <c r="Q91" s="16" t="s">
        <v>299</v>
      </c>
      <c r="R91" s="16" t="s">
        <v>379</v>
      </c>
      <c r="S91" s="16" t="s">
        <v>47</v>
      </c>
      <c r="T91" s="16" t="s">
        <v>112</v>
      </c>
      <c r="U91" s="16" t="s">
        <v>113</v>
      </c>
      <c r="V91" s="16" t="s">
        <v>197</v>
      </c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</row>
    <row r="92" spans="1:36" s="2" customFormat="1" ht="14.95" customHeight="1" x14ac:dyDescent="0.25">
      <c r="A92" s="18" t="s">
        <v>261</v>
      </c>
      <c r="B92" s="24">
        <v>41532</v>
      </c>
      <c r="C92" s="33"/>
      <c r="D92" s="18" t="s">
        <v>29</v>
      </c>
      <c r="E92" s="18" t="str">
        <f>"02"</f>
        <v>02</v>
      </c>
      <c r="F92" s="18" t="s">
        <v>36</v>
      </c>
      <c r="G92" s="18" t="s">
        <v>45</v>
      </c>
      <c r="H92" s="18" t="s">
        <v>57</v>
      </c>
      <c r="I92" s="18" t="s">
        <v>157</v>
      </c>
      <c r="J92" s="18" t="str">
        <f>"01104"</f>
        <v>01104</v>
      </c>
      <c r="K92" s="18"/>
      <c r="L92" s="17"/>
      <c r="M92" s="16" t="s">
        <v>271</v>
      </c>
      <c r="N92" s="35"/>
      <c r="O92" s="16" t="s">
        <v>408</v>
      </c>
      <c r="P92" s="16" t="s">
        <v>409</v>
      </c>
      <c r="Q92" s="16" t="s">
        <v>299</v>
      </c>
      <c r="R92" s="16" t="s">
        <v>410</v>
      </c>
      <c r="S92" s="16" t="s">
        <v>36</v>
      </c>
      <c r="T92" s="16" t="s">
        <v>411</v>
      </c>
      <c r="U92" s="16" t="s">
        <v>12</v>
      </c>
      <c r="V92" s="16" t="s">
        <v>12</v>
      </c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</row>
    <row r="93" spans="1:36" s="2" customFormat="1" ht="14.95" customHeight="1" x14ac:dyDescent="0.25">
      <c r="A93" s="18"/>
      <c r="B93" s="24">
        <v>41296</v>
      </c>
      <c r="C93" s="33"/>
      <c r="D93" s="18" t="s">
        <v>18</v>
      </c>
      <c r="E93" s="18" t="str">
        <f>"02"</f>
        <v>02</v>
      </c>
      <c r="F93" s="18"/>
      <c r="G93" s="18" t="s">
        <v>19</v>
      </c>
      <c r="H93" s="18" t="s">
        <v>12</v>
      </c>
      <c r="I93" s="18" t="s">
        <v>12</v>
      </c>
      <c r="J93" s="18" t="str">
        <f>"00352"</f>
        <v>00352</v>
      </c>
      <c r="K93" s="18"/>
      <c r="L93" s="17"/>
      <c r="M93" s="16" t="s">
        <v>271</v>
      </c>
      <c r="N93" s="35"/>
      <c r="O93" s="16" t="s">
        <v>353</v>
      </c>
      <c r="P93" s="16" t="s">
        <v>18</v>
      </c>
      <c r="Q93" s="16" t="s">
        <v>299</v>
      </c>
      <c r="R93" s="16" t="s">
        <v>354</v>
      </c>
      <c r="S93" s="16" t="s">
        <v>271</v>
      </c>
      <c r="T93" s="16" t="s">
        <v>19</v>
      </c>
      <c r="U93" s="16" t="s">
        <v>12</v>
      </c>
      <c r="V93" s="16" t="s">
        <v>12</v>
      </c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</row>
    <row r="94" spans="1:36" s="2" customFormat="1" ht="14.95" customHeight="1" x14ac:dyDescent="0.25">
      <c r="A94" s="17"/>
      <c r="B94" s="17"/>
      <c r="C94" s="36"/>
      <c r="D94" s="17"/>
      <c r="E94" s="17"/>
      <c r="F94" s="17"/>
      <c r="G94" s="17"/>
      <c r="H94" s="17"/>
      <c r="I94" s="17"/>
      <c r="J94" s="17"/>
      <c r="K94" s="17" t="s">
        <v>518</v>
      </c>
      <c r="L94" s="17"/>
      <c r="M94" s="16" t="s">
        <v>271</v>
      </c>
      <c r="N94" s="35"/>
      <c r="O94" s="16" t="s">
        <v>474</v>
      </c>
      <c r="P94" s="16" t="s">
        <v>475</v>
      </c>
      <c r="Q94" s="16" t="s">
        <v>372</v>
      </c>
      <c r="R94" s="16" t="s">
        <v>476</v>
      </c>
      <c r="S94" s="16" t="s">
        <v>47</v>
      </c>
      <c r="T94" s="16" t="s">
        <v>135</v>
      </c>
      <c r="U94" s="16" t="s">
        <v>12</v>
      </c>
      <c r="V94" s="16" t="s">
        <v>477</v>
      </c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</row>
    <row r="95" spans="1:36" s="2" customFormat="1" ht="14.95" customHeight="1" x14ac:dyDescent="0.25">
      <c r="A95" s="17"/>
      <c r="B95" s="17"/>
      <c r="C95" s="36"/>
      <c r="D95" s="17"/>
      <c r="E95" s="17"/>
      <c r="F95" s="17"/>
      <c r="G95" s="17"/>
      <c r="H95" s="17"/>
      <c r="I95" s="17"/>
      <c r="J95" s="17"/>
      <c r="K95" s="17" t="s">
        <v>518</v>
      </c>
      <c r="L95" s="17"/>
      <c r="M95" s="16" t="s">
        <v>271</v>
      </c>
      <c r="N95" s="35"/>
      <c r="O95" s="16" t="s">
        <v>458</v>
      </c>
      <c r="P95" s="16" t="s">
        <v>459</v>
      </c>
      <c r="Q95" s="16" t="s">
        <v>299</v>
      </c>
      <c r="R95" s="16" t="s">
        <v>460</v>
      </c>
      <c r="S95" s="16" t="s">
        <v>54</v>
      </c>
      <c r="T95" s="16" t="s">
        <v>55</v>
      </c>
      <c r="U95" s="16" t="s">
        <v>461</v>
      </c>
      <c r="V95" s="16" t="s">
        <v>12</v>
      </c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</row>
    <row r="96" spans="1:36" s="2" customFormat="1" ht="14.95" customHeight="1" x14ac:dyDescent="0.25">
      <c r="A96" s="18"/>
      <c r="B96" s="24">
        <v>41090</v>
      </c>
      <c r="C96" s="33"/>
      <c r="D96" s="18" t="s">
        <v>51</v>
      </c>
      <c r="E96" s="18" t="str">
        <f>"04"</f>
        <v>04</v>
      </c>
      <c r="F96" s="18" t="s">
        <v>10</v>
      </c>
      <c r="G96" s="18" t="s">
        <v>74</v>
      </c>
      <c r="H96" s="18" t="s">
        <v>87</v>
      </c>
      <c r="I96" s="18" t="s">
        <v>12</v>
      </c>
      <c r="J96" s="18" t="str">
        <f>"00972"</f>
        <v>00972</v>
      </c>
      <c r="K96" s="18"/>
      <c r="L96" s="17"/>
      <c r="M96" s="16" t="s">
        <v>271</v>
      </c>
      <c r="N96" s="35"/>
      <c r="O96" s="16" t="s">
        <v>293</v>
      </c>
      <c r="P96" s="16" t="s">
        <v>51</v>
      </c>
      <c r="Q96" s="16" t="s">
        <v>273</v>
      </c>
      <c r="R96" s="16" t="s">
        <v>295</v>
      </c>
      <c r="S96" s="16" t="s">
        <v>10</v>
      </c>
      <c r="T96" s="16" t="s">
        <v>74</v>
      </c>
      <c r="U96" s="16" t="s">
        <v>87</v>
      </c>
      <c r="V96" s="16" t="s">
        <v>12</v>
      </c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</row>
    <row r="97" spans="1:36" s="2" customFormat="1" ht="14.95" customHeight="1" x14ac:dyDescent="0.25">
      <c r="A97" s="18" t="s">
        <v>261</v>
      </c>
      <c r="B97" s="24">
        <v>41546</v>
      </c>
      <c r="C97" s="33"/>
      <c r="D97" s="18" t="s">
        <v>144</v>
      </c>
      <c r="E97" s="18" t="str">
        <f>"02"</f>
        <v>02</v>
      </c>
      <c r="F97" s="18" t="s">
        <v>47</v>
      </c>
      <c r="G97" s="18" t="s">
        <v>65</v>
      </c>
      <c r="H97" s="18" t="s">
        <v>125</v>
      </c>
      <c r="I97" s="18" t="s">
        <v>145</v>
      </c>
      <c r="J97" s="18" t="str">
        <f>"01037"</f>
        <v>01037</v>
      </c>
      <c r="K97" s="18"/>
      <c r="L97" s="17" t="s">
        <v>519</v>
      </c>
      <c r="M97" s="16" t="s">
        <v>271</v>
      </c>
      <c r="N97" s="36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</row>
    <row r="98" spans="1:36" s="2" customFormat="1" ht="14.95" customHeight="1" x14ac:dyDescent="0.25">
      <c r="A98" s="18"/>
      <c r="B98" s="24">
        <v>40879</v>
      </c>
      <c r="C98" s="33"/>
      <c r="D98" s="18" t="s">
        <v>76</v>
      </c>
      <c r="E98" s="18" t="str">
        <f>"05"</f>
        <v>05</v>
      </c>
      <c r="F98" s="18" t="s">
        <v>10</v>
      </c>
      <c r="G98" s="18" t="s">
        <v>11</v>
      </c>
      <c r="H98" s="18" t="s">
        <v>75</v>
      </c>
      <c r="I98" s="18" t="s">
        <v>12</v>
      </c>
      <c r="J98" s="18" t="str">
        <f>"00955"</f>
        <v>00955</v>
      </c>
      <c r="K98" s="18"/>
      <c r="L98" s="17"/>
      <c r="M98" s="16" t="s">
        <v>271</v>
      </c>
      <c r="N98" s="35"/>
      <c r="O98" s="16" t="s">
        <v>472</v>
      </c>
      <c r="P98" s="16" t="s">
        <v>76</v>
      </c>
      <c r="Q98" s="16" t="s">
        <v>372</v>
      </c>
      <c r="R98" s="16" t="s">
        <v>473</v>
      </c>
      <c r="S98" s="16" t="s">
        <v>10</v>
      </c>
      <c r="T98" s="16" t="s">
        <v>11</v>
      </c>
      <c r="U98" s="16" t="s">
        <v>75</v>
      </c>
      <c r="V98" s="16" t="s">
        <v>12</v>
      </c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</row>
    <row r="99" spans="1:36" s="2" customFormat="1" ht="14.95" customHeight="1" x14ac:dyDescent="0.25">
      <c r="A99" s="18" t="s">
        <v>260</v>
      </c>
      <c r="B99" s="24">
        <v>41476</v>
      </c>
      <c r="C99" s="33"/>
      <c r="D99" s="18" t="s">
        <v>210</v>
      </c>
      <c r="E99" s="18" t="str">
        <f t="shared" ref="E99:E104" si="3">"02"</f>
        <v>02</v>
      </c>
      <c r="F99" s="18" t="s">
        <v>47</v>
      </c>
      <c r="G99" s="18" t="s">
        <v>118</v>
      </c>
      <c r="H99" s="18" t="s">
        <v>124</v>
      </c>
      <c r="I99" s="18" t="s">
        <v>211</v>
      </c>
      <c r="J99" s="18" t="str">
        <f>"01226"</f>
        <v>01226</v>
      </c>
      <c r="K99" s="18"/>
      <c r="L99" s="17"/>
      <c r="M99" s="16" t="s">
        <v>271</v>
      </c>
      <c r="N99" s="35"/>
      <c r="O99" s="16" t="s">
        <v>345</v>
      </c>
      <c r="P99" s="16" t="s">
        <v>210</v>
      </c>
      <c r="Q99" s="16" t="s">
        <v>299</v>
      </c>
      <c r="R99" s="16" t="s">
        <v>346</v>
      </c>
      <c r="S99" s="16" t="s">
        <v>47</v>
      </c>
      <c r="T99" s="16" t="s">
        <v>118</v>
      </c>
      <c r="U99" s="16" t="s">
        <v>124</v>
      </c>
      <c r="V99" s="16" t="s">
        <v>211</v>
      </c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</row>
    <row r="100" spans="1:36" s="2" customFormat="1" ht="14.95" customHeight="1" x14ac:dyDescent="0.25">
      <c r="A100" s="18" t="s">
        <v>260</v>
      </c>
      <c r="B100" s="24">
        <v>41462</v>
      </c>
      <c r="C100" s="33"/>
      <c r="D100" s="18" t="s">
        <v>139</v>
      </c>
      <c r="E100" s="18" t="str">
        <f t="shared" si="3"/>
        <v>02</v>
      </c>
      <c r="F100" s="18" t="s">
        <v>47</v>
      </c>
      <c r="G100" s="18" t="s">
        <v>112</v>
      </c>
      <c r="H100" s="18" t="s">
        <v>117</v>
      </c>
      <c r="I100" s="18" t="s">
        <v>235</v>
      </c>
      <c r="J100" s="18" t="str">
        <f>"01276"</f>
        <v>01276</v>
      </c>
      <c r="K100" s="18"/>
      <c r="L100" s="17"/>
      <c r="M100" s="16" t="s">
        <v>271</v>
      </c>
      <c r="N100" s="35"/>
      <c r="O100" s="16" t="s">
        <v>310</v>
      </c>
      <c r="P100" s="16" t="s">
        <v>314</v>
      </c>
      <c r="Q100" s="16" t="s">
        <v>299</v>
      </c>
      <c r="R100" s="16" t="s">
        <v>315</v>
      </c>
      <c r="S100" s="16" t="s">
        <v>47</v>
      </c>
      <c r="T100" s="16" t="s">
        <v>112</v>
      </c>
      <c r="U100" s="16" t="s">
        <v>117</v>
      </c>
      <c r="V100" s="16" t="s">
        <v>235</v>
      </c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</row>
    <row r="101" spans="1:36" s="2" customFormat="1" ht="14.95" customHeight="1" x14ac:dyDescent="0.25">
      <c r="A101" s="18"/>
      <c r="B101" s="19">
        <v>41579</v>
      </c>
      <c r="C101" s="34"/>
      <c r="D101" s="20" t="s">
        <v>139</v>
      </c>
      <c r="E101" s="20" t="str">
        <f t="shared" si="3"/>
        <v>02</v>
      </c>
      <c r="F101" s="20" t="s">
        <v>47</v>
      </c>
      <c r="G101" s="20" t="s">
        <v>112</v>
      </c>
      <c r="H101" s="20" t="s">
        <v>115</v>
      </c>
      <c r="I101" s="20" t="s">
        <v>238</v>
      </c>
      <c r="J101" s="20" t="str">
        <f>"01282"</f>
        <v>01282</v>
      </c>
      <c r="K101" s="20"/>
      <c r="L101" s="17" t="s">
        <v>519</v>
      </c>
      <c r="M101" s="16" t="s">
        <v>271</v>
      </c>
      <c r="N101" s="36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</row>
    <row r="102" spans="1:36" s="2" customFormat="1" ht="14.95" customHeight="1" x14ac:dyDescent="0.25">
      <c r="A102" s="18"/>
      <c r="B102" s="24">
        <v>40510</v>
      </c>
      <c r="C102" s="33"/>
      <c r="D102" s="18" t="s">
        <v>139</v>
      </c>
      <c r="E102" s="18" t="str">
        <f t="shared" si="3"/>
        <v>02</v>
      </c>
      <c r="F102" s="18" t="s">
        <v>47</v>
      </c>
      <c r="G102" s="18" t="s">
        <v>63</v>
      </c>
      <c r="H102" s="18" t="s">
        <v>104</v>
      </c>
      <c r="I102" s="18" t="s">
        <v>187</v>
      </c>
      <c r="J102" s="18" t="str">
        <f>"01171"</f>
        <v>01171</v>
      </c>
      <c r="K102" s="18"/>
      <c r="L102" s="17"/>
      <c r="M102" s="16" t="s">
        <v>271</v>
      </c>
      <c r="N102" s="35"/>
      <c r="O102" s="16" t="s">
        <v>328</v>
      </c>
      <c r="P102" s="16" t="s">
        <v>337</v>
      </c>
      <c r="Q102" s="16" t="s">
        <v>299</v>
      </c>
      <c r="R102" s="16" t="s">
        <v>338</v>
      </c>
      <c r="S102" s="16" t="s">
        <v>47</v>
      </c>
      <c r="T102" s="16" t="s">
        <v>63</v>
      </c>
      <c r="U102" s="16" t="s">
        <v>104</v>
      </c>
      <c r="V102" s="16" t="s">
        <v>187</v>
      </c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</row>
    <row r="103" spans="1:36" s="2" customFormat="1" ht="14.95" customHeight="1" x14ac:dyDescent="0.25">
      <c r="A103" s="18"/>
      <c r="B103" s="24">
        <v>41266</v>
      </c>
      <c r="C103" s="33"/>
      <c r="D103" s="18" t="s">
        <v>139</v>
      </c>
      <c r="E103" s="18" t="str">
        <f t="shared" si="3"/>
        <v>02</v>
      </c>
      <c r="F103" s="18" t="s">
        <v>47</v>
      </c>
      <c r="G103" s="18" t="s">
        <v>112</v>
      </c>
      <c r="H103" s="18" t="s">
        <v>113</v>
      </c>
      <c r="I103" s="18" t="s">
        <v>233</v>
      </c>
      <c r="J103" s="18" t="str">
        <f>"01273"</f>
        <v>01273</v>
      </c>
      <c r="K103" s="18"/>
      <c r="L103" s="17"/>
      <c r="M103" s="16" t="s">
        <v>271</v>
      </c>
      <c r="N103" s="35"/>
      <c r="O103" s="16" t="s">
        <v>310</v>
      </c>
      <c r="P103" s="16" t="s">
        <v>314</v>
      </c>
      <c r="Q103" s="16" t="s">
        <v>299</v>
      </c>
      <c r="R103" s="16" t="s">
        <v>325</v>
      </c>
      <c r="S103" s="16" t="s">
        <v>47</v>
      </c>
      <c r="T103" s="16" t="s">
        <v>112</v>
      </c>
      <c r="U103" s="16" t="s">
        <v>113</v>
      </c>
      <c r="V103" s="16" t="s">
        <v>233</v>
      </c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</row>
    <row r="104" spans="1:36" s="2" customFormat="1" ht="14.95" customHeight="1" x14ac:dyDescent="0.25">
      <c r="A104" s="18"/>
      <c r="B104" s="24">
        <v>40373</v>
      </c>
      <c r="C104" s="33"/>
      <c r="D104" s="18" t="s">
        <v>128</v>
      </c>
      <c r="E104" s="18" t="str">
        <f t="shared" si="3"/>
        <v>02</v>
      </c>
      <c r="F104" s="18" t="s">
        <v>39</v>
      </c>
      <c r="G104" s="18" t="s">
        <v>66</v>
      </c>
      <c r="H104" s="18" t="s">
        <v>127</v>
      </c>
      <c r="I104" s="18" t="s">
        <v>12</v>
      </c>
      <c r="J104" s="18" t="str">
        <f>"01018"</f>
        <v>01018</v>
      </c>
      <c r="K104" s="18"/>
      <c r="L104" s="17"/>
      <c r="M104" s="16" t="s">
        <v>271</v>
      </c>
      <c r="N104" s="35"/>
      <c r="O104" s="16" t="s">
        <v>467</v>
      </c>
      <c r="P104" s="16" t="s">
        <v>128</v>
      </c>
      <c r="Q104" s="16" t="s">
        <v>299</v>
      </c>
      <c r="R104" s="16" t="s">
        <v>468</v>
      </c>
      <c r="S104" s="16" t="s">
        <v>39</v>
      </c>
      <c r="T104" s="16" t="s">
        <v>66</v>
      </c>
      <c r="U104" s="16" t="s">
        <v>127</v>
      </c>
      <c r="V104" s="16" t="s">
        <v>12</v>
      </c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</row>
    <row r="105" spans="1:36" s="2" customFormat="1" ht="14.95" customHeight="1" x14ac:dyDescent="0.25">
      <c r="A105" s="18" t="s">
        <v>261</v>
      </c>
      <c r="B105" s="24">
        <v>41272</v>
      </c>
      <c r="C105" s="33"/>
      <c r="D105" s="18" t="s">
        <v>61</v>
      </c>
      <c r="E105" s="18" t="str">
        <f>"04"</f>
        <v>04</v>
      </c>
      <c r="F105" s="18" t="s">
        <v>36</v>
      </c>
      <c r="G105" s="18" t="s">
        <v>59</v>
      </c>
      <c r="H105" s="18" t="s">
        <v>60</v>
      </c>
      <c r="I105" s="18" t="s">
        <v>12</v>
      </c>
      <c r="J105" s="18" t="str">
        <f>"00942"</f>
        <v>00942</v>
      </c>
      <c r="K105" s="18"/>
      <c r="L105" s="17"/>
      <c r="M105" s="16" t="s">
        <v>271</v>
      </c>
      <c r="N105" s="35"/>
      <c r="O105" s="16" t="s">
        <v>449</v>
      </c>
      <c r="P105" s="16" t="s">
        <v>450</v>
      </c>
      <c r="Q105" s="16" t="s">
        <v>299</v>
      </c>
      <c r="R105" s="16" t="s">
        <v>451</v>
      </c>
      <c r="S105" s="16" t="s">
        <v>36</v>
      </c>
      <c r="T105" s="16" t="s">
        <v>59</v>
      </c>
      <c r="U105" s="16" t="s">
        <v>89</v>
      </c>
      <c r="V105" s="16" t="s">
        <v>452</v>
      </c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</row>
    <row r="106" spans="1:36" s="2" customFormat="1" ht="14.95" customHeight="1" x14ac:dyDescent="0.25">
      <c r="A106" s="17"/>
      <c r="B106" s="17"/>
      <c r="C106" s="36"/>
      <c r="D106" s="17"/>
      <c r="E106" s="17"/>
      <c r="F106" s="17"/>
      <c r="G106" s="17"/>
      <c r="H106" s="17"/>
      <c r="I106" s="17"/>
      <c r="J106" s="17"/>
      <c r="K106" s="17" t="s">
        <v>518</v>
      </c>
      <c r="L106" s="17"/>
      <c r="M106" s="16" t="s">
        <v>441</v>
      </c>
      <c r="N106" s="35"/>
      <c r="O106" s="16" t="s">
        <v>310</v>
      </c>
      <c r="P106" s="16" t="s">
        <v>314</v>
      </c>
      <c r="Q106" s="16" t="s">
        <v>299</v>
      </c>
      <c r="R106" s="16" t="s">
        <v>320</v>
      </c>
      <c r="S106" s="16" t="s">
        <v>47</v>
      </c>
      <c r="T106" s="16" t="s">
        <v>63</v>
      </c>
      <c r="U106" s="16" t="s">
        <v>104</v>
      </c>
      <c r="V106" s="16" t="s">
        <v>321</v>
      </c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</row>
    <row r="107" spans="1:36" s="2" customFormat="1" ht="14.95" customHeight="1" x14ac:dyDescent="0.25">
      <c r="A107" s="18" t="s">
        <v>265</v>
      </c>
      <c r="B107" s="24">
        <v>41366</v>
      </c>
      <c r="C107" s="33"/>
      <c r="D107" s="18" t="s">
        <v>228</v>
      </c>
      <c r="E107" s="18" t="str">
        <f>"05"</f>
        <v>05</v>
      </c>
      <c r="F107" s="18" t="s">
        <v>47</v>
      </c>
      <c r="G107" s="18" t="s">
        <v>135</v>
      </c>
      <c r="H107" s="18" t="s">
        <v>12</v>
      </c>
      <c r="I107" s="18" t="s">
        <v>229</v>
      </c>
      <c r="J107" s="18" t="str">
        <f>"01267"</f>
        <v>01267</v>
      </c>
      <c r="K107" s="18"/>
      <c r="L107" s="17"/>
      <c r="M107" s="16"/>
      <c r="N107" s="35"/>
      <c r="O107" s="16" t="s">
        <v>479</v>
      </c>
      <c r="P107" s="16" t="s">
        <v>228</v>
      </c>
      <c r="Q107" s="16" t="s">
        <v>372</v>
      </c>
      <c r="R107" s="16" t="s">
        <v>478</v>
      </c>
      <c r="S107" s="16" t="s">
        <v>47</v>
      </c>
      <c r="T107" s="16" t="s">
        <v>135</v>
      </c>
      <c r="U107" s="16" t="s">
        <v>12</v>
      </c>
      <c r="V107" s="16" t="s">
        <v>229</v>
      </c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</row>
    <row r="108" spans="1:36" s="2" customFormat="1" ht="14.95" customHeight="1" x14ac:dyDescent="0.25">
      <c r="A108" s="18"/>
      <c r="B108" s="24">
        <v>40642</v>
      </c>
      <c r="C108" s="33"/>
      <c r="D108" s="18" t="s">
        <v>155</v>
      </c>
      <c r="E108" s="18" t="str">
        <f>"02"</f>
        <v>02</v>
      </c>
      <c r="F108" s="18" t="s">
        <v>54</v>
      </c>
      <c r="G108" s="18" t="s">
        <v>55</v>
      </c>
      <c r="H108" s="18" t="s">
        <v>153</v>
      </c>
      <c r="I108" s="18" t="s">
        <v>12</v>
      </c>
      <c r="J108" s="18" t="str">
        <f>"01100"</f>
        <v>01100</v>
      </c>
      <c r="K108" s="18"/>
      <c r="L108" s="17"/>
      <c r="M108" s="16"/>
      <c r="N108" s="35"/>
      <c r="O108" s="16" t="s">
        <v>458</v>
      </c>
      <c r="P108" s="16" t="s">
        <v>459</v>
      </c>
      <c r="Q108" s="16" t="s">
        <v>299</v>
      </c>
      <c r="R108" s="16" t="s">
        <v>462</v>
      </c>
      <c r="S108" s="16" t="s">
        <v>54</v>
      </c>
      <c r="T108" s="16" t="s">
        <v>55</v>
      </c>
      <c r="U108" s="16" t="s">
        <v>463</v>
      </c>
      <c r="V108" s="16" t="s">
        <v>12</v>
      </c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</row>
    <row r="109" spans="1:36" s="2" customFormat="1" ht="14.95" customHeight="1" x14ac:dyDescent="0.25">
      <c r="A109" s="18"/>
      <c r="B109" s="24">
        <v>40633</v>
      </c>
      <c r="C109" s="33"/>
      <c r="D109" s="18" t="s">
        <v>51</v>
      </c>
      <c r="E109" s="18" t="str">
        <f>"04"</f>
        <v>04</v>
      </c>
      <c r="F109" s="18" t="s">
        <v>10</v>
      </c>
      <c r="G109" s="18" t="s">
        <v>50</v>
      </c>
      <c r="H109" s="18" t="s">
        <v>12</v>
      </c>
      <c r="I109" s="18" t="s">
        <v>12</v>
      </c>
      <c r="J109" s="18" t="str">
        <f>"00926"</f>
        <v>00926</v>
      </c>
      <c r="K109" s="18"/>
      <c r="L109" s="17"/>
      <c r="M109" s="16"/>
      <c r="N109" s="35"/>
      <c r="O109" s="16" t="s">
        <v>293</v>
      </c>
      <c r="P109" s="16" t="s">
        <v>51</v>
      </c>
      <c r="Q109" s="16" t="s">
        <v>273</v>
      </c>
      <c r="R109" s="16" t="s">
        <v>294</v>
      </c>
      <c r="S109" s="16" t="s">
        <v>10</v>
      </c>
      <c r="T109" s="16" t="s">
        <v>50</v>
      </c>
      <c r="U109" s="16" t="s">
        <v>12</v>
      </c>
      <c r="V109" s="16" t="s">
        <v>12</v>
      </c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</row>
    <row r="110" spans="1:36" s="2" customFormat="1" ht="14.95" customHeight="1" x14ac:dyDescent="0.25">
      <c r="A110" s="18"/>
      <c r="B110" s="24">
        <v>41041</v>
      </c>
      <c r="C110" s="33"/>
      <c r="D110" s="18" t="s">
        <v>51</v>
      </c>
      <c r="E110" s="18" t="str">
        <f>"04"</f>
        <v>04</v>
      </c>
      <c r="F110" s="18" t="s">
        <v>10</v>
      </c>
      <c r="G110" s="18" t="s">
        <v>74</v>
      </c>
      <c r="H110" s="18" t="s">
        <v>83</v>
      </c>
      <c r="I110" s="18" t="s">
        <v>12</v>
      </c>
      <c r="J110" s="18" t="str">
        <f>"00963"</f>
        <v>00963</v>
      </c>
      <c r="K110" s="18"/>
      <c r="L110" s="17"/>
      <c r="M110" s="16"/>
      <c r="N110" s="35"/>
      <c r="O110" s="16" t="s">
        <v>293</v>
      </c>
      <c r="P110" s="16" t="s">
        <v>51</v>
      </c>
      <c r="Q110" s="16" t="s">
        <v>273</v>
      </c>
      <c r="R110" s="16" t="s">
        <v>296</v>
      </c>
      <c r="S110" s="16" t="s">
        <v>10</v>
      </c>
      <c r="T110" s="16" t="s">
        <v>74</v>
      </c>
      <c r="U110" s="16" t="s">
        <v>83</v>
      </c>
      <c r="V110" s="16" t="s">
        <v>12</v>
      </c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</row>
    <row r="111" spans="1:36" s="2" customFormat="1" ht="14.95" customHeight="1" x14ac:dyDescent="0.25">
      <c r="A111" s="18"/>
      <c r="B111" s="24">
        <v>40543</v>
      </c>
      <c r="C111" s="33"/>
      <c r="D111" s="18" t="s">
        <v>147</v>
      </c>
      <c r="E111" s="18" t="str">
        <f>"04"</f>
        <v>04</v>
      </c>
      <c r="F111" s="18" t="s">
        <v>35</v>
      </c>
      <c r="G111" s="18" t="s">
        <v>96</v>
      </c>
      <c r="H111" s="18" t="s">
        <v>98</v>
      </c>
      <c r="I111" s="18" t="s">
        <v>177</v>
      </c>
      <c r="J111" s="18" t="str">
        <f>"01142"</f>
        <v>01142</v>
      </c>
      <c r="K111" s="18"/>
      <c r="L111" s="17"/>
      <c r="M111" s="16"/>
      <c r="N111" s="35"/>
      <c r="O111" s="16" t="s">
        <v>405</v>
      </c>
      <c r="P111" s="16" t="s">
        <v>147</v>
      </c>
      <c r="Q111" s="16" t="s">
        <v>273</v>
      </c>
      <c r="R111" s="16" t="s">
        <v>406</v>
      </c>
      <c r="S111" s="16" t="s">
        <v>35</v>
      </c>
      <c r="T111" s="16" t="s">
        <v>96</v>
      </c>
      <c r="U111" s="16" t="s">
        <v>98</v>
      </c>
      <c r="V111" s="16" t="s">
        <v>177</v>
      </c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</row>
    <row r="112" spans="1:36" s="2" customFormat="1" ht="14.95" customHeight="1" x14ac:dyDescent="0.25">
      <c r="A112" s="18"/>
      <c r="B112" s="24">
        <v>41532</v>
      </c>
      <c r="C112" s="33"/>
      <c r="D112" s="18" t="s">
        <v>71</v>
      </c>
      <c r="E112" s="18" t="str">
        <f>"02"</f>
        <v>02</v>
      </c>
      <c r="F112" s="18" t="s">
        <v>35</v>
      </c>
      <c r="G112" s="18" t="s">
        <v>96</v>
      </c>
      <c r="H112" s="18" t="s">
        <v>97</v>
      </c>
      <c r="I112" s="18" t="s">
        <v>242</v>
      </c>
      <c r="J112" s="18" t="str">
        <f>"01288"</f>
        <v>01288</v>
      </c>
      <c r="K112" s="18"/>
      <c r="L112" s="17"/>
      <c r="M112" s="16"/>
      <c r="N112" s="35"/>
      <c r="O112" s="16" t="s">
        <v>437</v>
      </c>
      <c r="P112" s="16" t="s">
        <v>71</v>
      </c>
      <c r="Q112" s="16" t="s">
        <v>299</v>
      </c>
      <c r="R112" s="16" t="s">
        <v>431</v>
      </c>
      <c r="S112" s="16" t="s">
        <v>271</v>
      </c>
      <c r="T112" s="16" t="s">
        <v>271</v>
      </c>
      <c r="U112" s="16" t="s">
        <v>271</v>
      </c>
      <c r="V112" s="16" t="s">
        <v>271</v>
      </c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</row>
    <row r="113" spans="1:36" s="2" customFormat="1" ht="14.95" customHeight="1" x14ac:dyDescent="0.25">
      <c r="A113" s="18" t="s">
        <v>260</v>
      </c>
      <c r="B113" s="24">
        <v>41391</v>
      </c>
      <c r="C113" s="33"/>
      <c r="D113" s="18" t="s">
        <v>136</v>
      </c>
      <c r="E113" s="18" t="str">
        <f>"05"</f>
        <v>05</v>
      </c>
      <c r="F113" s="18" t="s">
        <v>15</v>
      </c>
      <c r="G113" s="18" t="s">
        <v>132</v>
      </c>
      <c r="H113" s="18" t="s">
        <v>12</v>
      </c>
      <c r="I113" s="18" t="s">
        <v>12</v>
      </c>
      <c r="J113" s="18" t="str">
        <f>"01029"</f>
        <v>01029</v>
      </c>
      <c r="K113" s="18"/>
      <c r="L113" s="17"/>
      <c r="M113" s="16"/>
      <c r="N113" s="35"/>
      <c r="O113" s="16" t="s">
        <v>482</v>
      </c>
      <c r="P113" s="16" t="s">
        <v>134</v>
      </c>
      <c r="Q113" s="16" t="s">
        <v>372</v>
      </c>
      <c r="R113" s="16" t="s">
        <v>483</v>
      </c>
      <c r="S113" s="16" t="s">
        <v>15</v>
      </c>
      <c r="T113" s="16" t="s">
        <v>132</v>
      </c>
      <c r="U113" s="16" t="s">
        <v>12</v>
      </c>
      <c r="V113" s="16" t="s">
        <v>12</v>
      </c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</row>
    <row r="114" spans="1:36" s="2" customFormat="1" ht="14.95" customHeight="1" x14ac:dyDescent="0.25">
      <c r="A114" s="18"/>
      <c r="B114" s="24"/>
      <c r="C114" s="33"/>
      <c r="D114" s="18"/>
      <c r="E114" s="18"/>
      <c r="F114" s="18"/>
      <c r="G114" s="18"/>
      <c r="H114" s="18"/>
      <c r="I114" s="18"/>
      <c r="J114" s="18"/>
      <c r="K114" s="18" t="s">
        <v>518</v>
      </c>
      <c r="L114" s="17"/>
      <c r="M114" s="16"/>
      <c r="N114" s="35"/>
      <c r="O114" s="16" t="s">
        <v>355</v>
      </c>
      <c r="P114" s="16" t="s">
        <v>13</v>
      </c>
      <c r="Q114" s="16" t="s">
        <v>299</v>
      </c>
      <c r="R114" s="16" t="s">
        <v>361</v>
      </c>
      <c r="S114" s="16" t="s">
        <v>35</v>
      </c>
      <c r="T114" s="16" t="s">
        <v>362</v>
      </c>
      <c r="U114" s="16" t="s">
        <v>12</v>
      </c>
      <c r="V114" s="16" t="s">
        <v>363</v>
      </c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</row>
    <row r="115" spans="1:36" s="2" customFormat="1" ht="14.95" customHeight="1" x14ac:dyDescent="0.25">
      <c r="A115" s="18"/>
      <c r="B115" s="24">
        <v>41549</v>
      </c>
      <c r="C115" s="33"/>
      <c r="D115" s="18" t="s">
        <v>71</v>
      </c>
      <c r="E115" s="18" t="str">
        <f>"02"</f>
        <v>02</v>
      </c>
      <c r="F115" s="18" t="s">
        <v>47</v>
      </c>
      <c r="G115" s="18" t="s">
        <v>63</v>
      </c>
      <c r="H115" s="18" t="s">
        <v>106</v>
      </c>
      <c r="I115" s="18" t="s">
        <v>12</v>
      </c>
      <c r="J115" s="18" t="str">
        <f>"00998"</f>
        <v>00998</v>
      </c>
      <c r="K115" s="18"/>
      <c r="L115" s="17" t="s">
        <v>519</v>
      </c>
      <c r="M115" s="16"/>
      <c r="N115" s="35"/>
      <c r="O115" s="16"/>
      <c r="P115" s="16"/>
      <c r="Q115" s="16"/>
      <c r="R115" s="16"/>
      <c r="S115" s="16"/>
      <c r="T115" s="16"/>
      <c r="U115" s="16"/>
      <c r="V115" s="16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</row>
    <row r="116" spans="1:36" s="2" customFormat="1" ht="14.95" customHeight="1" x14ac:dyDescent="0.25">
      <c r="A116" s="18" t="s">
        <v>263</v>
      </c>
      <c r="B116" s="24">
        <v>41093</v>
      </c>
      <c r="C116" s="33"/>
      <c r="D116" s="18" t="s">
        <v>71</v>
      </c>
      <c r="E116" s="18" t="str">
        <f>"02"</f>
        <v>02</v>
      </c>
      <c r="F116" s="18" t="s">
        <v>35</v>
      </c>
      <c r="G116" s="18" t="s">
        <v>58</v>
      </c>
      <c r="H116" s="18" t="s">
        <v>95</v>
      </c>
      <c r="I116" s="18" t="s">
        <v>172</v>
      </c>
      <c r="J116" s="18" t="str">
        <f>"01130"</f>
        <v>01130</v>
      </c>
      <c r="K116" s="18"/>
      <c r="L116" s="17"/>
      <c r="M116" s="16"/>
      <c r="N116" s="35"/>
      <c r="O116" s="16" t="s">
        <v>437</v>
      </c>
      <c r="P116" s="16" t="s">
        <v>71</v>
      </c>
      <c r="Q116" s="16" t="s">
        <v>299</v>
      </c>
      <c r="R116" s="16" t="s">
        <v>440</v>
      </c>
      <c r="S116" s="16" t="s">
        <v>35</v>
      </c>
      <c r="T116" s="16" t="s">
        <v>58</v>
      </c>
      <c r="U116" s="16" t="s">
        <v>95</v>
      </c>
      <c r="V116" s="16" t="s">
        <v>172</v>
      </c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</row>
    <row r="117" spans="1:36" s="2" customFormat="1" ht="14.95" customHeight="1" x14ac:dyDescent="0.25">
      <c r="A117" s="18" t="s">
        <v>260</v>
      </c>
      <c r="B117" s="24">
        <v>40944</v>
      </c>
      <c r="C117" s="33"/>
      <c r="D117" s="18" t="s">
        <v>34</v>
      </c>
      <c r="E117" s="18" t="str">
        <f>"02"</f>
        <v>02</v>
      </c>
      <c r="F117" s="18" t="s">
        <v>35</v>
      </c>
      <c r="G117" s="18" t="s">
        <v>68</v>
      </c>
      <c r="H117" s="18" t="s">
        <v>94</v>
      </c>
      <c r="I117" s="18" t="s">
        <v>248</v>
      </c>
      <c r="J117" s="18" t="str">
        <f>"01295"</f>
        <v>01295</v>
      </c>
      <c r="K117" s="18"/>
      <c r="L117" s="17"/>
      <c r="M117" s="16"/>
      <c r="N117" s="35"/>
      <c r="O117" s="16" t="s">
        <v>433</v>
      </c>
      <c r="P117" s="16" t="s">
        <v>34</v>
      </c>
      <c r="Q117" s="16" t="s">
        <v>299</v>
      </c>
      <c r="R117" s="16" t="s">
        <v>386</v>
      </c>
      <c r="S117" s="16" t="s">
        <v>35</v>
      </c>
      <c r="T117" s="16" t="s">
        <v>68</v>
      </c>
      <c r="U117" s="16" t="s">
        <v>94</v>
      </c>
      <c r="V117" s="16" t="s">
        <v>248</v>
      </c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</row>
    <row r="118" spans="1:36" s="2" customFormat="1" ht="14.95" customHeight="1" x14ac:dyDescent="0.25">
      <c r="A118" s="17"/>
      <c r="B118" s="17"/>
      <c r="C118" s="36"/>
      <c r="D118" s="17"/>
      <c r="E118" s="17"/>
      <c r="F118" s="17"/>
      <c r="G118" s="17"/>
      <c r="H118" s="17"/>
      <c r="I118" s="17"/>
      <c r="J118" s="17"/>
      <c r="K118" s="17" t="s">
        <v>518</v>
      </c>
      <c r="L118" s="17"/>
      <c r="M118" s="16"/>
      <c r="N118" s="35"/>
      <c r="O118" s="16" t="s">
        <v>437</v>
      </c>
      <c r="P118" s="16" t="s">
        <v>71</v>
      </c>
      <c r="Q118" s="16" t="s">
        <v>299</v>
      </c>
      <c r="R118" s="16" t="s">
        <v>440</v>
      </c>
      <c r="S118" s="16" t="s">
        <v>35</v>
      </c>
      <c r="T118" s="16" t="s">
        <v>58</v>
      </c>
      <c r="U118" s="16" t="s">
        <v>95</v>
      </c>
      <c r="V118" s="16" t="s">
        <v>172</v>
      </c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</row>
    <row r="119" spans="1:36" s="2" customFormat="1" ht="14.95" customHeight="1" x14ac:dyDescent="0.25">
      <c r="A119" s="17"/>
      <c r="B119" s="17"/>
      <c r="C119" s="36"/>
      <c r="D119" s="17"/>
      <c r="E119" s="17"/>
      <c r="F119" s="17"/>
      <c r="G119" s="17"/>
      <c r="H119" s="17"/>
      <c r="I119" s="17"/>
      <c r="J119" s="17"/>
      <c r="K119" s="17" t="s">
        <v>518</v>
      </c>
      <c r="L119" s="17"/>
      <c r="M119" s="16"/>
      <c r="N119" s="35"/>
      <c r="O119" s="16" t="s">
        <v>414</v>
      </c>
      <c r="P119" s="16" t="s">
        <v>30</v>
      </c>
      <c r="Q119" s="16" t="s">
        <v>299</v>
      </c>
      <c r="R119" s="16" t="s">
        <v>416</v>
      </c>
      <c r="S119" s="16" t="s">
        <v>36</v>
      </c>
      <c r="T119" s="16" t="s">
        <v>45</v>
      </c>
      <c r="U119" s="16" t="s">
        <v>91</v>
      </c>
      <c r="V119" s="16" t="s">
        <v>417</v>
      </c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</row>
    <row r="120" spans="1:36" s="2" customFormat="1" ht="14.95" customHeight="1" x14ac:dyDescent="0.25">
      <c r="A120" s="18"/>
      <c r="B120" s="24">
        <v>41588</v>
      </c>
      <c r="C120" s="33"/>
      <c r="D120" s="18" t="s">
        <v>159</v>
      </c>
      <c r="E120" s="18" t="str">
        <f>"02"</f>
        <v>02</v>
      </c>
      <c r="F120" s="18" t="s">
        <v>36</v>
      </c>
      <c r="G120" s="18" t="s">
        <v>45</v>
      </c>
      <c r="H120" s="18" t="s">
        <v>91</v>
      </c>
      <c r="I120" s="18" t="s">
        <v>227</v>
      </c>
      <c r="J120" s="18" t="str">
        <f>"01263"</f>
        <v>01263</v>
      </c>
      <c r="K120" s="18"/>
      <c r="L120" s="17" t="s">
        <v>518</v>
      </c>
      <c r="M120" s="16"/>
      <c r="N120" s="36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</row>
    <row r="121" spans="1:36" s="2" customFormat="1" ht="14.95" customHeight="1" x14ac:dyDescent="0.25">
      <c r="A121" s="18"/>
      <c r="B121" s="24">
        <v>41474</v>
      </c>
      <c r="C121" s="33"/>
      <c r="D121" s="18" t="s">
        <v>103</v>
      </c>
      <c r="E121" s="18" t="str">
        <f>"02"</f>
        <v>02</v>
      </c>
      <c r="F121" s="18" t="s">
        <v>47</v>
      </c>
      <c r="G121" s="18" t="s">
        <v>63</v>
      </c>
      <c r="H121" s="18" t="s">
        <v>108</v>
      </c>
      <c r="I121" s="18" t="s">
        <v>192</v>
      </c>
      <c r="J121" s="18" t="str">
        <f>"01180"</f>
        <v>01180</v>
      </c>
      <c r="K121" s="18"/>
      <c r="L121" s="17"/>
      <c r="M121" s="16"/>
      <c r="N121" s="35"/>
      <c r="O121" s="16" t="s">
        <v>390</v>
      </c>
      <c r="P121" s="16" t="s">
        <v>121</v>
      </c>
      <c r="Q121" s="16" t="s">
        <v>299</v>
      </c>
      <c r="R121" s="16" t="s">
        <v>344</v>
      </c>
      <c r="S121" s="16" t="s">
        <v>47</v>
      </c>
      <c r="T121" s="16" t="s">
        <v>63</v>
      </c>
      <c r="U121" s="16" t="s">
        <v>108</v>
      </c>
      <c r="V121" s="16" t="s">
        <v>192</v>
      </c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</row>
    <row r="122" spans="1:36" s="2" customFormat="1" ht="14.95" customHeight="1" x14ac:dyDescent="0.25">
      <c r="A122" s="18" t="s">
        <v>263</v>
      </c>
      <c r="B122" s="19">
        <v>41272</v>
      </c>
      <c r="C122" s="33"/>
      <c r="D122" s="18" t="s">
        <v>136</v>
      </c>
      <c r="E122" s="18" t="str">
        <f>"05"</f>
        <v>05</v>
      </c>
      <c r="F122" s="18" t="s">
        <v>15</v>
      </c>
      <c r="G122" s="18" t="s">
        <v>132</v>
      </c>
      <c r="H122" s="18" t="s">
        <v>223</v>
      </c>
      <c r="I122" s="18" t="s">
        <v>12</v>
      </c>
      <c r="J122" s="18" t="str">
        <f>"01254"</f>
        <v>01254</v>
      </c>
      <c r="K122" s="18"/>
      <c r="L122" s="17"/>
      <c r="M122" s="16"/>
      <c r="N122" s="35"/>
      <c r="O122" s="16" t="s">
        <v>480</v>
      </c>
      <c r="P122" s="16" t="s">
        <v>136</v>
      </c>
      <c r="Q122" s="16" t="s">
        <v>372</v>
      </c>
      <c r="R122" s="16" t="s">
        <v>481</v>
      </c>
      <c r="S122" s="16" t="s">
        <v>15</v>
      </c>
      <c r="T122" s="16" t="s">
        <v>132</v>
      </c>
      <c r="U122" s="16" t="s">
        <v>223</v>
      </c>
      <c r="V122" s="16" t="s">
        <v>12</v>
      </c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</row>
    <row r="123" spans="1:36" s="2" customFormat="1" ht="14.95" customHeight="1" x14ac:dyDescent="0.25">
      <c r="A123" s="18"/>
      <c r="B123" s="24">
        <v>40360</v>
      </c>
      <c r="C123" s="33"/>
      <c r="D123" s="18" t="s">
        <v>42</v>
      </c>
      <c r="E123" s="18" t="str">
        <f>"03"</f>
        <v>03</v>
      </c>
      <c r="F123" s="18" t="s">
        <v>40</v>
      </c>
      <c r="G123" s="18" t="s">
        <v>41</v>
      </c>
      <c r="H123" s="18" t="s">
        <v>12</v>
      </c>
      <c r="I123" s="18" t="s">
        <v>12</v>
      </c>
      <c r="J123" s="18" t="str">
        <f>"00909"</f>
        <v>00909</v>
      </c>
      <c r="K123" s="18"/>
      <c r="L123" s="17"/>
      <c r="M123" s="16"/>
      <c r="N123" s="35"/>
      <c r="O123" s="16" t="s">
        <v>302</v>
      </c>
      <c r="P123" s="16" t="s">
        <v>42</v>
      </c>
      <c r="Q123" s="16" t="s">
        <v>303</v>
      </c>
      <c r="R123" s="16" t="s">
        <v>304</v>
      </c>
      <c r="S123" s="16" t="s">
        <v>40</v>
      </c>
      <c r="T123" s="16" t="s">
        <v>41</v>
      </c>
      <c r="U123" s="16" t="s">
        <v>12</v>
      </c>
      <c r="V123" s="16" t="s">
        <v>12</v>
      </c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</row>
    <row r="124" spans="1:36" s="2" customFormat="1" ht="14.95" customHeight="1" x14ac:dyDescent="0.25">
      <c r="A124" s="18" t="s">
        <v>261</v>
      </c>
      <c r="B124" s="24">
        <v>41571</v>
      </c>
      <c r="C124" s="33"/>
      <c r="D124" s="18" t="s">
        <v>44</v>
      </c>
      <c r="E124" s="18" t="str">
        <f>"05"</f>
        <v>05</v>
      </c>
      <c r="F124" s="18" t="s">
        <v>40</v>
      </c>
      <c r="G124" s="18" t="s">
        <v>41</v>
      </c>
      <c r="H124" s="18" t="s">
        <v>12</v>
      </c>
      <c r="I124" s="18" t="s">
        <v>12</v>
      </c>
      <c r="J124" s="18" t="str">
        <f>"00909"</f>
        <v>00909</v>
      </c>
      <c r="K124" s="18"/>
      <c r="L124" s="17" t="s">
        <v>518</v>
      </c>
      <c r="M124" s="16"/>
      <c r="N124" s="36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</row>
    <row r="125" spans="1:36" s="2" customFormat="1" ht="14.95" customHeight="1" x14ac:dyDescent="0.25">
      <c r="A125" s="18"/>
      <c r="B125" s="24">
        <v>41272</v>
      </c>
      <c r="C125" s="33"/>
      <c r="D125" s="18" t="s">
        <v>20</v>
      </c>
      <c r="E125" s="18" t="str">
        <f>"04"</f>
        <v>04</v>
      </c>
      <c r="F125" s="18" t="s">
        <v>39</v>
      </c>
      <c r="G125" s="18" t="s">
        <v>67</v>
      </c>
      <c r="H125" s="18" t="s">
        <v>130</v>
      </c>
      <c r="I125" s="18" t="s">
        <v>12</v>
      </c>
      <c r="J125" s="18" t="str">
        <f>"01020"</f>
        <v>01020</v>
      </c>
      <c r="K125" s="18"/>
      <c r="L125" s="17"/>
      <c r="M125" s="16"/>
      <c r="N125" s="35"/>
      <c r="O125" s="16" t="s">
        <v>272</v>
      </c>
      <c r="P125" s="16" t="s">
        <v>20</v>
      </c>
      <c r="Q125" s="16" t="s">
        <v>273</v>
      </c>
      <c r="R125" s="16" t="s">
        <v>276</v>
      </c>
      <c r="S125" s="16" t="s">
        <v>39</v>
      </c>
      <c r="T125" s="16" t="s">
        <v>67</v>
      </c>
      <c r="U125" s="16" t="s">
        <v>130</v>
      </c>
      <c r="V125" s="16" t="s">
        <v>12</v>
      </c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</row>
    <row r="126" spans="1:36" s="2" customFormat="1" ht="14.95" customHeight="1" x14ac:dyDescent="0.25">
      <c r="A126" s="18" t="s">
        <v>261</v>
      </c>
      <c r="B126" s="24">
        <v>41271</v>
      </c>
      <c r="C126" s="33"/>
      <c r="D126" s="18" t="s">
        <v>21</v>
      </c>
      <c r="E126" s="18" t="str">
        <f>"02"</f>
        <v>02</v>
      </c>
      <c r="F126" s="18" t="s">
        <v>36</v>
      </c>
      <c r="G126" s="18" t="s">
        <v>45</v>
      </c>
      <c r="H126" s="18" t="s">
        <v>91</v>
      </c>
      <c r="I126" s="18" t="s">
        <v>12</v>
      </c>
      <c r="J126" s="18" t="str">
        <f>"00980"</f>
        <v>00980</v>
      </c>
      <c r="K126" s="18"/>
      <c r="L126" s="17"/>
      <c r="M126" s="16" t="s">
        <v>441</v>
      </c>
      <c r="N126" s="35"/>
      <c r="O126" s="16" t="s">
        <v>419</v>
      </c>
      <c r="P126" s="16" t="s">
        <v>21</v>
      </c>
      <c r="Q126" s="16" t="s">
        <v>299</v>
      </c>
      <c r="R126" s="16" t="s">
        <v>420</v>
      </c>
      <c r="S126" s="16" t="s">
        <v>36</v>
      </c>
      <c r="T126" s="16" t="s">
        <v>45</v>
      </c>
      <c r="U126" s="16" t="s">
        <v>91</v>
      </c>
      <c r="V126" s="16" t="s">
        <v>12</v>
      </c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</row>
    <row r="127" spans="1:36" s="2" customFormat="1" ht="14.95" customHeight="1" x14ac:dyDescent="0.25">
      <c r="A127" s="18"/>
      <c r="B127" s="19">
        <v>40907</v>
      </c>
      <c r="C127" s="33"/>
      <c r="D127" s="18" t="s">
        <v>30</v>
      </c>
      <c r="E127" s="18" t="str">
        <f>"02"</f>
        <v>02</v>
      </c>
      <c r="F127" s="18" t="s">
        <v>36</v>
      </c>
      <c r="G127" s="18" t="s">
        <v>45</v>
      </c>
      <c r="H127" s="18" t="s">
        <v>91</v>
      </c>
      <c r="I127" s="18" t="s">
        <v>158</v>
      </c>
      <c r="J127" s="18" t="str">
        <f>"01106"</f>
        <v>01106</v>
      </c>
      <c r="K127" s="18"/>
      <c r="L127" s="17"/>
      <c r="M127" s="16"/>
      <c r="N127" s="35"/>
      <c r="O127" s="16" t="s">
        <v>414</v>
      </c>
      <c r="P127" s="16" t="s">
        <v>30</v>
      </c>
      <c r="Q127" s="16" t="s">
        <v>299</v>
      </c>
      <c r="R127" s="16" t="s">
        <v>418</v>
      </c>
      <c r="S127" s="16" t="s">
        <v>36</v>
      </c>
      <c r="T127" s="16" t="s">
        <v>45</v>
      </c>
      <c r="U127" s="16" t="s">
        <v>91</v>
      </c>
      <c r="V127" s="16" t="s">
        <v>158</v>
      </c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</row>
    <row r="128" spans="1:36" s="2" customFormat="1" ht="14.95" customHeight="1" x14ac:dyDescent="0.25">
      <c r="A128" s="18"/>
      <c r="B128" s="24">
        <v>41390</v>
      </c>
      <c r="C128" s="33"/>
      <c r="D128" s="18" t="s">
        <v>219</v>
      </c>
      <c r="E128" s="18" t="str">
        <f>"02"</f>
        <v>02</v>
      </c>
      <c r="F128" s="18" t="s">
        <v>47</v>
      </c>
      <c r="G128" s="18" t="s">
        <v>65</v>
      </c>
      <c r="H128" s="18" t="s">
        <v>126</v>
      </c>
      <c r="I128" s="18" t="s">
        <v>220</v>
      </c>
      <c r="J128" s="18" t="str">
        <f>"01241"</f>
        <v>01241</v>
      </c>
      <c r="K128" s="18"/>
      <c r="L128" s="17"/>
      <c r="M128" s="16"/>
      <c r="N128" s="35"/>
      <c r="O128" s="16" t="s">
        <v>428</v>
      </c>
      <c r="P128" s="16" t="s">
        <v>219</v>
      </c>
      <c r="Q128" s="16" t="s">
        <v>299</v>
      </c>
      <c r="R128" s="16" t="s">
        <v>429</v>
      </c>
      <c r="S128" s="16" t="s">
        <v>47</v>
      </c>
      <c r="T128" s="16" t="s">
        <v>65</v>
      </c>
      <c r="U128" s="16" t="s">
        <v>126</v>
      </c>
      <c r="V128" s="16" t="s">
        <v>220</v>
      </c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</row>
    <row r="129" spans="1:36" s="2" customFormat="1" ht="14.95" customHeight="1" x14ac:dyDescent="0.25">
      <c r="A129" s="17"/>
      <c r="B129" s="17"/>
      <c r="C129" s="36"/>
      <c r="D129" s="17"/>
      <c r="E129" s="17"/>
      <c r="F129" s="17"/>
      <c r="G129" s="17"/>
      <c r="H129" s="17"/>
      <c r="I129" s="17"/>
      <c r="J129" s="17"/>
      <c r="K129" s="17" t="s">
        <v>518</v>
      </c>
      <c r="L129" s="17"/>
      <c r="M129" s="16"/>
      <c r="N129" s="35"/>
      <c r="O129" s="16" t="s">
        <v>421</v>
      </c>
      <c r="P129" s="16" t="s">
        <v>422</v>
      </c>
      <c r="Q129" s="16" t="s">
        <v>299</v>
      </c>
      <c r="R129" s="16" t="s">
        <v>354</v>
      </c>
      <c r="S129" s="16" t="s">
        <v>271</v>
      </c>
      <c r="T129" s="16" t="s">
        <v>19</v>
      </c>
      <c r="U129" s="16" t="s">
        <v>12</v>
      </c>
      <c r="V129" s="16" t="s">
        <v>12</v>
      </c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</row>
    <row r="130" spans="1:36" s="2" customFormat="1" ht="14.95" customHeight="1" x14ac:dyDescent="0.25">
      <c r="A130" s="18" t="s">
        <v>265</v>
      </c>
      <c r="B130" s="24">
        <v>41060</v>
      </c>
      <c r="C130" s="33"/>
      <c r="D130" s="18" t="s">
        <v>139</v>
      </c>
      <c r="E130" s="18" t="str">
        <f>"02"</f>
        <v>02</v>
      </c>
      <c r="F130" s="18" t="s">
        <v>47</v>
      </c>
      <c r="G130" s="18" t="s">
        <v>63</v>
      </c>
      <c r="H130" s="18" t="s">
        <v>104</v>
      </c>
      <c r="I130" s="18" t="s">
        <v>243</v>
      </c>
      <c r="J130" s="18" t="str">
        <f>"01290"</f>
        <v>01290</v>
      </c>
      <c r="K130" s="18"/>
      <c r="L130" s="17"/>
      <c r="M130" s="16"/>
      <c r="N130" s="35"/>
      <c r="O130" s="16" t="s">
        <v>328</v>
      </c>
      <c r="P130" s="16" t="s">
        <v>339</v>
      </c>
      <c r="Q130" s="16" t="s">
        <v>299</v>
      </c>
      <c r="R130" s="16" t="s">
        <v>340</v>
      </c>
      <c r="S130" s="16" t="s">
        <v>47</v>
      </c>
      <c r="T130" s="16" t="s">
        <v>63</v>
      </c>
      <c r="U130" s="16" t="s">
        <v>104</v>
      </c>
      <c r="V130" s="16" t="s">
        <v>243</v>
      </c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</row>
    <row r="131" spans="1:36" s="2" customFormat="1" ht="14.95" customHeight="1" x14ac:dyDescent="0.25">
      <c r="A131" s="18" t="s">
        <v>265</v>
      </c>
      <c r="B131" s="24">
        <v>41546</v>
      </c>
      <c r="C131" s="33"/>
      <c r="D131" s="18" t="s">
        <v>62</v>
      </c>
      <c r="E131" s="18" t="str">
        <f>"04"</f>
        <v>04</v>
      </c>
      <c r="F131" s="18" t="s">
        <v>47</v>
      </c>
      <c r="G131" s="18" t="s">
        <v>63</v>
      </c>
      <c r="H131" s="18" t="s">
        <v>64</v>
      </c>
      <c r="I131" s="18" t="s">
        <v>12</v>
      </c>
      <c r="J131" s="18" t="str">
        <f>"00945"</f>
        <v>00945</v>
      </c>
      <c r="K131" s="18"/>
      <c r="L131" s="17" t="s">
        <v>518</v>
      </c>
      <c r="M131" s="16"/>
      <c r="N131" s="36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</row>
    <row r="132" spans="1:36" s="2" customFormat="1" ht="14.95" customHeight="1" x14ac:dyDescent="0.25">
      <c r="A132" s="18"/>
      <c r="B132" s="24">
        <v>41140</v>
      </c>
      <c r="C132" s="33"/>
      <c r="D132" s="18" t="s">
        <v>128</v>
      </c>
      <c r="E132" s="18" t="str">
        <f>"02"</f>
        <v>02</v>
      </c>
      <c r="F132" s="18" t="s">
        <v>39</v>
      </c>
      <c r="G132" s="18" t="s">
        <v>66</v>
      </c>
      <c r="H132" s="18" t="s">
        <v>127</v>
      </c>
      <c r="I132" s="18" t="s">
        <v>12</v>
      </c>
      <c r="J132" s="18" t="str">
        <f>"01018"</f>
        <v>01018</v>
      </c>
      <c r="K132" s="18"/>
      <c r="L132" s="17"/>
      <c r="M132" s="16"/>
      <c r="N132" s="35"/>
      <c r="O132" s="16" t="s">
        <v>467</v>
      </c>
      <c r="P132" s="16" t="s">
        <v>128</v>
      </c>
      <c r="Q132" s="16" t="s">
        <v>299</v>
      </c>
      <c r="R132" s="16" t="s">
        <v>468</v>
      </c>
      <c r="S132" s="16" t="s">
        <v>39</v>
      </c>
      <c r="T132" s="16" t="s">
        <v>66</v>
      </c>
      <c r="U132" s="16" t="s">
        <v>127</v>
      </c>
      <c r="V132" s="16" t="s">
        <v>12</v>
      </c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</row>
    <row r="133" spans="1:36" s="2" customFormat="1" ht="14.95" customHeight="1" x14ac:dyDescent="0.25">
      <c r="A133" s="18" t="s">
        <v>260</v>
      </c>
      <c r="B133" s="24">
        <v>40543</v>
      </c>
      <c r="C133" s="33"/>
      <c r="D133" s="18" t="s">
        <v>34</v>
      </c>
      <c r="E133" s="18" t="str">
        <f>"02"</f>
        <v>02</v>
      </c>
      <c r="F133" s="18" t="s">
        <v>35</v>
      </c>
      <c r="G133" s="18" t="s">
        <v>68</v>
      </c>
      <c r="H133" s="18" t="s">
        <v>94</v>
      </c>
      <c r="I133" s="18" t="s">
        <v>246</v>
      </c>
      <c r="J133" s="18" t="str">
        <f>"01292"</f>
        <v>01292</v>
      </c>
      <c r="K133" s="18"/>
      <c r="L133" s="17"/>
      <c r="M133" s="16"/>
      <c r="N133" s="35"/>
      <c r="O133" s="16" t="s">
        <v>433</v>
      </c>
      <c r="P133" s="16" t="s">
        <v>34</v>
      </c>
      <c r="Q133" s="16" t="s">
        <v>299</v>
      </c>
      <c r="R133" s="16" t="s">
        <v>435</v>
      </c>
      <c r="S133" s="16" t="s">
        <v>35</v>
      </c>
      <c r="T133" s="16" t="s">
        <v>68</v>
      </c>
      <c r="U133" s="16" t="s">
        <v>94</v>
      </c>
      <c r="V133" s="16" t="s">
        <v>246</v>
      </c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</row>
    <row r="134" spans="1:36" s="2" customFormat="1" ht="14.95" customHeight="1" x14ac:dyDescent="0.25">
      <c r="A134" s="18"/>
      <c r="B134" s="24">
        <v>41462</v>
      </c>
      <c r="C134" s="33"/>
      <c r="D134" s="18" t="s">
        <v>14</v>
      </c>
      <c r="E134" s="18" t="str">
        <f>"04"</f>
        <v>04</v>
      </c>
      <c r="F134" s="18" t="s">
        <v>47</v>
      </c>
      <c r="G134" s="18" t="s">
        <v>135</v>
      </c>
      <c r="H134" s="18" t="s">
        <v>226</v>
      </c>
      <c r="I134" s="18" t="s">
        <v>12</v>
      </c>
      <c r="J134" s="18" t="str">
        <f>"01262"</f>
        <v>01262</v>
      </c>
      <c r="K134" s="18"/>
      <c r="L134" s="17"/>
      <c r="M134" s="16"/>
      <c r="N134" s="35"/>
      <c r="O134" s="16" t="s">
        <v>486</v>
      </c>
      <c r="P134" s="16" t="s">
        <v>14</v>
      </c>
      <c r="Q134" s="16" t="s">
        <v>273</v>
      </c>
      <c r="R134" s="16" t="s">
        <v>375</v>
      </c>
      <c r="S134" s="16" t="s">
        <v>47</v>
      </c>
      <c r="T134" s="16" t="s">
        <v>135</v>
      </c>
      <c r="U134" s="16" t="s">
        <v>226</v>
      </c>
      <c r="V134" s="16" t="s">
        <v>12</v>
      </c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</row>
    <row r="135" spans="1:36" s="2" customFormat="1" ht="14.95" customHeight="1" x14ac:dyDescent="0.25">
      <c r="A135" s="18"/>
      <c r="B135" s="24">
        <v>41266</v>
      </c>
      <c r="C135" s="33"/>
      <c r="D135" s="18" t="s">
        <v>29</v>
      </c>
      <c r="E135" s="18" t="str">
        <f>"02"</f>
        <v>02</v>
      </c>
      <c r="F135" s="18" t="s">
        <v>39</v>
      </c>
      <c r="G135" s="18" t="s">
        <v>49</v>
      </c>
      <c r="H135" s="18" t="s">
        <v>12</v>
      </c>
      <c r="I135" s="18" t="s">
        <v>221</v>
      </c>
      <c r="J135" s="18" t="str">
        <f>"01245"</f>
        <v>01245</v>
      </c>
      <c r="K135" s="18"/>
      <c r="L135" s="17"/>
      <c r="M135" s="16"/>
      <c r="N135" s="35"/>
      <c r="O135" s="16" t="s">
        <v>365</v>
      </c>
      <c r="P135" s="16" t="s">
        <v>29</v>
      </c>
      <c r="Q135" s="16" t="s">
        <v>299</v>
      </c>
      <c r="R135" s="16" t="s">
        <v>366</v>
      </c>
      <c r="S135" s="16" t="s">
        <v>39</v>
      </c>
      <c r="T135" s="16" t="s">
        <v>49</v>
      </c>
      <c r="U135" s="16" t="s">
        <v>12</v>
      </c>
      <c r="V135" s="16" t="s">
        <v>221</v>
      </c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</row>
    <row r="136" spans="1:36" s="2" customFormat="1" ht="14.95" customHeight="1" x14ac:dyDescent="0.25">
      <c r="A136" s="18" t="s">
        <v>262</v>
      </c>
      <c r="B136" s="24">
        <v>41532</v>
      </c>
      <c r="C136" s="33"/>
      <c r="D136" s="18" t="s">
        <v>71</v>
      </c>
      <c r="E136" s="18" t="str">
        <f>"02"</f>
        <v>02</v>
      </c>
      <c r="F136" s="18" t="s">
        <v>35</v>
      </c>
      <c r="G136" s="18" t="s">
        <v>58</v>
      </c>
      <c r="H136" s="18" t="s">
        <v>95</v>
      </c>
      <c r="I136" s="18" t="s">
        <v>171</v>
      </c>
      <c r="J136" s="18" t="str">
        <f>"01128"</f>
        <v>01128</v>
      </c>
      <c r="K136" s="18"/>
      <c r="L136" s="17"/>
      <c r="M136" s="16"/>
      <c r="N136" s="35"/>
      <c r="O136" s="16" t="s">
        <v>437</v>
      </c>
      <c r="P136" s="16" t="s">
        <v>71</v>
      </c>
      <c r="Q136" s="16" t="s">
        <v>299</v>
      </c>
      <c r="R136" s="16" t="s">
        <v>279</v>
      </c>
      <c r="S136" s="16" t="s">
        <v>271</v>
      </c>
      <c r="T136" s="16" t="s">
        <v>271</v>
      </c>
      <c r="U136" s="16" t="s">
        <v>271</v>
      </c>
      <c r="V136" s="16" t="s">
        <v>271</v>
      </c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</row>
    <row r="137" spans="1:36" s="2" customFormat="1" ht="14.95" customHeight="1" x14ac:dyDescent="0.25">
      <c r="A137" s="18"/>
      <c r="B137" s="24">
        <v>41480</v>
      </c>
      <c r="C137" s="33"/>
      <c r="D137" s="18" t="s">
        <v>103</v>
      </c>
      <c r="E137" s="18" t="str">
        <f>"02"</f>
        <v>02</v>
      </c>
      <c r="F137" s="18" t="s">
        <v>35</v>
      </c>
      <c r="G137" s="18" t="s">
        <v>96</v>
      </c>
      <c r="H137" s="18" t="s">
        <v>97</v>
      </c>
      <c r="I137" s="18" t="s">
        <v>176</v>
      </c>
      <c r="J137" s="18" t="str">
        <f>"01136"</f>
        <v>01136</v>
      </c>
      <c r="K137" s="18"/>
      <c r="L137" s="17"/>
      <c r="M137" s="16"/>
      <c r="N137" s="35"/>
      <c r="O137" s="16" t="s">
        <v>390</v>
      </c>
      <c r="P137" s="16" t="s">
        <v>121</v>
      </c>
      <c r="Q137" s="16" t="s">
        <v>299</v>
      </c>
      <c r="R137" s="16" t="s">
        <v>393</v>
      </c>
      <c r="S137" s="16" t="s">
        <v>35</v>
      </c>
      <c r="T137" s="16" t="s">
        <v>96</v>
      </c>
      <c r="U137" s="16" t="s">
        <v>97</v>
      </c>
      <c r="V137" s="16" t="s">
        <v>176</v>
      </c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</row>
    <row r="138" spans="1:36" s="2" customFormat="1" ht="14.95" customHeight="1" x14ac:dyDescent="0.25">
      <c r="A138" s="17"/>
      <c r="B138" s="17"/>
      <c r="C138" s="36"/>
      <c r="D138" s="17"/>
      <c r="E138" s="17"/>
      <c r="F138" s="17"/>
      <c r="G138" s="17"/>
      <c r="H138" s="17"/>
      <c r="I138" s="17"/>
      <c r="J138" s="17"/>
      <c r="K138" s="17" t="s">
        <v>518</v>
      </c>
      <c r="L138" s="17"/>
      <c r="M138" s="16"/>
      <c r="N138" s="35"/>
      <c r="O138" s="16" t="s">
        <v>328</v>
      </c>
      <c r="P138" s="16" t="s">
        <v>332</v>
      </c>
      <c r="Q138" s="16" t="s">
        <v>299</v>
      </c>
      <c r="R138" s="16" t="s">
        <v>341</v>
      </c>
      <c r="S138" s="16" t="s">
        <v>47</v>
      </c>
      <c r="T138" s="16" t="s">
        <v>63</v>
      </c>
      <c r="U138" s="16" t="s">
        <v>110</v>
      </c>
      <c r="V138" s="16" t="s">
        <v>196</v>
      </c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</row>
    <row r="139" spans="1:36" s="2" customFormat="1" ht="14.95" customHeight="1" x14ac:dyDescent="0.25">
      <c r="A139" s="18"/>
      <c r="B139" s="24">
        <v>41489</v>
      </c>
      <c r="C139" s="33"/>
      <c r="D139" s="18" t="s">
        <v>51</v>
      </c>
      <c r="E139" s="18" t="str">
        <f>"04"</f>
        <v>04</v>
      </c>
      <c r="F139" s="18" t="s">
        <v>10</v>
      </c>
      <c r="G139" s="18" t="s">
        <v>74</v>
      </c>
      <c r="H139" s="18" t="s">
        <v>87</v>
      </c>
      <c r="I139" s="18" t="s">
        <v>12</v>
      </c>
      <c r="J139" s="18" t="str">
        <f>"00972"</f>
        <v>00972</v>
      </c>
      <c r="K139" s="18"/>
      <c r="L139" s="17"/>
      <c r="M139" s="16"/>
      <c r="N139" s="35"/>
      <c r="O139" s="16" t="s">
        <v>293</v>
      </c>
      <c r="P139" s="16" t="s">
        <v>51</v>
      </c>
      <c r="Q139" s="16" t="s">
        <v>273</v>
      </c>
      <c r="R139" s="16" t="s">
        <v>295</v>
      </c>
      <c r="S139" s="16" t="s">
        <v>10</v>
      </c>
      <c r="T139" s="16" t="s">
        <v>74</v>
      </c>
      <c r="U139" s="16" t="s">
        <v>87</v>
      </c>
      <c r="V139" s="16" t="s">
        <v>12</v>
      </c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</row>
    <row r="140" spans="1:36" s="2" customFormat="1" ht="14.95" customHeight="1" x14ac:dyDescent="0.25">
      <c r="A140" s="18" t="s">
        <v>261</v>
      </c>
      <c r="B140" s="24">
        <v>41541</v>
      </c>
      <c r="C140" s="33"/>
      <c r="D140" s="18" t="s">
        <v>225</v>
      </c>
      <c r="E140" s="18" t="str">
        <f>"05"</f>
        <v>05</v>
      </c>
      <c r="F140" s="18" t="s">
        <v>47</v>
      </c>
      <c r="G140" s="18" t="s">
        <v>135</v>
      </c>
      <c r="H140" s="18" t="s">
        <v>226</v>
      </c>
      <c r="I140" s="18" t="s">
        <v>12</v>
      </c>
      <c r="J140" s="18" t="str">
        <f>"01262"</f>
        <v>01262</v>
      </c>
      <c r="K140" s="18"/>
      <c r="L140" s="17" t="s">
        <v>518</v>
      </c>
      <c r="M140" s="16"/>
      <c r="N140" s="36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</row>
    <row r="141" spans="1:36" s="2" customFormat="1" ht="14.95" customHeight="1" x14ac:dyDescent="0.25">
      <c r="A141" s="18"/>
      <c r="B141" s="24">
        <v>41334</v>
      </c>
      <c r="C141" s="33"/>
      <c r="D141" s="18" t="s">
        <v>139</v>
      </c>
      <c r="E141" s="18" t="str">
        <f>"02"</f>
        <v>02</v>
      </c>
      <c r="F141" s="18" t="s">
        <v>47</v>
      </c>
      <c r="G141" s="18" t="s">
        <v>112</v>
      </c>
      <c r="H141" s="18" t="s">
        <v>115</v>
      </c>
      <c r="I141" s="18" t="s">
        <v>238</v>
      </c>
      <c r="J141" s="18" t="str">
        <f>"01282"</f>
        <v>01282</v>
      </c>
      <c r="K141" s="18"/>
      <c r="L141" s="17"/>
      <c r="M141" s="16"/>
      <c r="N141" s="35"/>
      <c r="O141" s="16" t="s">
        <v>310</v>
      </c>
      <c r="P141" s="16" t="s">
        <v>314</v>
      </c>
      <c r="Q141" s="16" t="s">
        <v>299</v>
      </c>
      <c r="R141" s="16" t="s">
        <v>326</v>
      </c>
      <c r="S141" s="16" t="s">
        <v>47</v>
      </c>
      <c r="T141" s="16" t="s">
        <v>112</v>
      </c>
      <c r="U141" s="16" t="s">
        <v>115</v>
      </c>
      <c r="V141" s="16" t="s">
        <v>238</v>
      </c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</row>
    <row r="142" spans="1:36" s="2" customFormat="1" ht="14.95" customHeight="1" x14ac:dyDescent="0.25">
      <c r="A142" s="18"/>
      <c r="B142" s="24"/>
      <c r="C142" s="33"/>
      <c r="D142" s="18"/>
      <c r="E142" s="18"/>
      <c r="F142" s="18"/>
      <c r="G142" s="18"/>
      <c r="H142" s="18"/>
      <c r="I142" s="18"/>
      <c r="J142" s="18"/>
      <c r="K142" s="18" t="s">
        <v>518</v>
      </c>
      <c r="L142" s="17"/>
      <c r="M142" s="16"/>
      <c r="N142" s="35"/>
      <c r="O142" s="16" t="s">
        <v>350</v>
      </c>
      <c r="P142" s="16" t="s">
        <v>140</v>
      </c>
      <c r="Q142" s="16" t="s">
        <v>299</v>
      </c>
      <c r="R142" s="16" t="s">
        <v>338</v>
      </c>
      <c r="S142" s="16" t="s">
        <v>47</v>
      </c>
      <c r="T142" s="16" t="s">
        <v>63</v>
      </c>
      <c r="U142" s="16" t="s">
        <v>104</v>
      </c>
      <c r="V142" s="16" t="s">
        <v>187</v>
      </c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</row>
    <row r="143" spans="1:36" s="2" customFormat="1" ht="14.95" customHeight="1" x14ac:dyDescent="0.25">
      <c r="A143" s="18" t="s">
        <v>262</v>
      </c>
      <c r="B143" s="24">
        <v>41567</v>
      </c>
      <c r="C143" s="33"/>
      <c r="D143" s="18" t="s">
        <v>13</v>
      </c>
      <c r="E143" s="18" t="str">
        <f>"02"</f>
        <v>02</v>
      </c>
      <c r="F143" s="18" t="s">
        <v>47</v>
      </c>
      <c r="G143" s="18" t="s">
        <v>112</v>
      </c>
      <c r="H143" s="18" t="s">
        <v>116</v>
      </c>
      <c r="I143" s="18" t="s">
        <v>12</v>
      </c>
      <c r="J143" s="18" t="str">
        <f>"01007"</f>
        <v>01007</v>
      </c>
      <c r="K143" s="18"/>
      <c r="L143" s="17" t="s">
        <v>518</v>
      </c>
      <c r="M143" s="16"/>
      <c r="N143" s="35"/>
      <c r="O143" s="16"/>
      <c r="P143" s="16"/>
      <c r="Q143" s="16"/>
      <c r="R143" s="16"/>
      <c r="S143" s="16"/>
      <c r="T143" s="16"/>
      <c r="U143" s="16"/>
      <c r="V143" s="16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</row>
    <row r="144" spans="1:36" s="2" customFormat="1" ht="14.95" customHeight="1" x14ac:dyDescent="0.25">
      <c r="A144" s="18"/>
      <c r="B144" s="24">
        <v>40622</v>
      </c>
      <c r="C144" s="33"/>
      <c r="D144" s="18" t="s">
        <v>23</v>
      </c>
      <c r="E144" s="18" t="str">
        <f>"04"</f>
        <v>04</v>
      </c>
      <c r="F144" s="18"/>
      <c r="G144" s="18" t="s">
        <v>24</v>
      </c>
      <c r="H144" s="18" t="s">
        <v>12</v>
      </c>
      <c r="I144" s="18" t="s">
        <v>12</v>
      </c>
      <c r="J144" s="18" t="str">
        <f>"00353"</f>
        <v>00353</v>
      </c>
      <c r="K144" s="18"/>
      <c r="L144" s="17"/>
      <c r="M144" s="16"/>
      <c r="N144" s="35"/>
      <c r="O144" s="16" t="s">
        <v>282</v>
      </c>
      <c r="P144" s="16" t="s">
        <v>23</v>
      </c>
      <c r="Q144" s="16" t="s">
        <v>273</v>
      </c>
      <c r="R144" s="16" t="s">
        <v>283</v>
      </c>
      <c r="S144" s="16" t="s">
        <v>271</v>
      </c>
      <c r="T144" s="16" t="s">
        <v>24</v>
      </c>
      <c r="U144" s="16" t="s">
        <v>12</v>
      </c>
      <c r="V144" s="16" t="s">
        <v>12</v>
      </c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</row>
    <row r="145" spans="1:36" s="2" customFormat="1" ht="14.95" customHeight="1" x14ac:dyDescent="0.25">
      <c r="A145" s="18"/>
      <c r="B145" s="24">
        <v>41245</v>
      </c>
      <c r="C145" s="33"/>
      <c r="D145" s="18" t="s">
        <v>33</v>
      </c>
      <c r="E145" s="18" t="str">
        <f>"04"</f>
        <v>04</v>
      </c>
      <c r="F145" s="18" t="s">
        <v>16</v>
      </c>
      <c r="G145" s="18" t="s">
        <v>86</v>
      </c>
      <c r="H145" s="18" t="s">
        <v>12</v>
      </c>
      <c r="I145" s="18" t="s">
        <v>12</v>
      </c>
      <c r="J145" s="18" t="str">
        <f>"00967"</f>
        <v>00967</v>
      </c>
      <c r="K145" s="18"/>
      <c r="L145" s="17"/>
      <c r="M145" s="16"/>
      <c r="N145" s="35"/>
      <c r="O145" s="16" t="s">
        <v>487</v>
      </c>
      <c r="P145" s="16" t="s">
        <v>33</v>
      </c>
      <c r="Q145" s="16" t="s">
        <v>273</v>
      </c>
      <c r="R145" s="16" t="s">
        <v>466</v>
      </c>
      <c r="S145" s="16" t="s">
        <v>16</v>
      </c>
      <c r="T145" s="16" t="s">
        <v>86</v>
      </c>
      <c r="U145" s="16" t="s">
        <v>12</v>
      </c>
      <c r="V145" s="16" t="s">
        <v>12</v>
      </c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</row>
    <row r="146" spans="1:36" s="2" customFormat="1" ht="14.95" customHeight="1" x14ac:dyDescent="0.25">
      <c r="A146" s="18"/>
      <c r="B146" s="24">
        <v>41030</v>
      </c>
      <c r="C146" s="33"/>
      <c r="D146" s="18" t="s">
        <v>121</v>
      </c>
      <c r="E146" s="18" t="str">
        <f>"02"</f>
        <v>02</v>
      </c>
      <c r="F146" s="18" t="s">
        <v>47</v>
      </c>
      <c r="G146" s="18" t="s">
        <v>122</v>
      </c>
      <c r="H146" s="18" t="s">
        <v>123</v>
      </c>
      <c r="I146" s="18" t="s">
        <v>12</v>
      </c>
      <c r="J146" s="18" t="str">
        <f>"01012"</f>
        <v>01012</v>
      </c>
      <c r="K146" s="18"/>
      <c r="L146" s="17"/>
      <c r="M146" s="16"/>
      <c r="N146" s="35"/>
      <c r="O146" s="16" t="s">
        <v>390</v>
      </c>
      <c r="P146" s="16" t="s">
        <v>121</v>
      </c>
      <c r="Q146" s="16" t="s">
        <v>299</v>
      </c>
      <c r="R146" s="16" t="s">
        <v>394</v>
      </c>
      <c r="S146" s="16" t="s">
        <v>47</v>
      </c>
      <c r="T146" s="16" t="s">
        <v>122</v>
      </c>
      <c r="U146" s="16" t="s">
        <v>123</v>
      </c>
      <c r="V146" s="16" t="s">
        <v>12</v>
      </c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</row>
    <row r="147" spans="1:36" s="2" customFormat="1" ht="14.95" customHeight="1" x14ac:dyDescent="0.25">
      <c r="A147" s="18" t="s">
        <v>261</v>
      </c>
      <c r="B147" s="24">
        <v>40732</v>
      </c>
      <c r="C147" s="33"/>
      <c r="D147" s="18" t="s">
        <v>182</v>
      </c>
      <c r="E147" s="18" t="str">
        <f>"02"</f>
        <v>02</v>
      </c>
      <c r="F147" s="18" t="s">
        <v>36</v>
      </c>
      <c r="G147" s="18" t="s">
        <v>59</v>
      </c>
      <c r="H147" s="18" t="s">
        <v>150</v>
      </c>
      <c r="I147" s="18" t="s">
        <v>181</v>
      </c>
      <c r="J147" s="18" t="str">
        <f>"01153"</f>
        <v>01153</v>
      </c>
      <c r="K147" s="18"/>
      <c r="L147" s="17"/>
      <c r="M147" s="16"/>
      <c r="N147" s="35"/>
      <c r="O147" s="16" t="s">
        <v>390</v>
      </c>
      <c r="P147" s="16" t="s">
        <v>121</v>
      </c>
      <c r="Q147" s="16" t="s">
        <v>299</v>
      </c>
      <c r="R147" s="16" t="s">
        <v>395</v>
      </c>
      <c r="S147" s="16" t="s">
        <v>36</v>
      </c>
      <c r="T147" s="16" t="s">
        <v>59</v>
      </c>
      <c r="U147" s="16" t="s">
        <v>102</v>
      </c>
      <c r="V147" s="16" t="s">
        <v>396</v>
      </c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</row>
    <row r="148" spans="1:36" s="2" customFormat="1" ht="14.95" customHeight="1" x14ac:dyDescent="0.25">
      <c r="A148" s="18" t="s">
        <v>262</v>
      </c>
      <c r="B148" s="24">
        <v>41516</v>
      </c>
      <c r="C148" s="33"/>
      <c r="D148" s="18" t="s">
        <v>71</v>
      </c>
      <c r="E148" s="18" t="str">
        <f>"02"</f>
        <v>02</v>
      </c>
      <c r="F148" s="18" t="s">
        <v>35</v>
      </c>
      <c r="G148" s="18" t="s">
        <v>58</v>
      </c>
      <c r="H148" s="18" t="s">
        <v>95</v>
      </c>
      <c r="I148" s="18" t="s">
        <v>224</v>
      </c>
      <c r="J148" s="18" t="str">
        <f>"01258"</f>
        <v>01258</v>
      </c>
      <c r="K148" s="18"/>
      <c r="L148" s="17" t="s">
        <v>518</v>
      </c>
      <c r="M148" s="16"/>
      <c r="N148" s="36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</row>
    <row r="149" spans="1:36" s="2" customFormat="1" ht="14.95" customHeight="1" x14ac:dyDescent="0.2">
      <c r="A149" s="18"/>
      <c r="B149" s="24">
        <v>41560</v>
      </c>
      <c r="C149" s="33"/>
      <c r="D149" s="18" t="s">
        <v>138</v>
      </c>
      <c r="E149" s="18" t="str">
        <f>"04"</f>
        <v>04</v>
      </c>
      <c r="F149" s="18" t="s">
        <v>54</v>
      </c>
      <c r="G149" s="18" t="s">
        <v>55</v>
      </c>
      <c r="H149" s="18" t="s">
        <v>137</v>
      </c>
      <c r="I149" s="18" t="s">
        <v>12</v>
      </c>
      <c r="J149" s="18" t="str">
        <f>"01030"</f>
        <v>01030</v>
      </c>
      <c r="K149" s="18"/>
      <c r="L149" s="17" t="s">
        <v>518</v>
      </c>
      <c r="M149" s="17"/>
      <c r="N149" s="36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</row>
    <row r="150" spans="1:36" s="2" customFormat="1" ht="14.95" customHeight="1" x14ac:dyDescent="0.25">
      <c r="A150" s="18" t="s">
        <v>262</v>
      </c>
      <c r="B150" s="24">
        <v>41272</v>
      </c>
      <c r="C150" s="33"/>
      <c r="D150" s="18" t="s">
        <v>169</v>
      </c>
      <c r="E150" s="18" t="str">
        <f>"02"</f>
        <v>02</v>
      </c>
      <c r="F150" s="18" t="s">
        <v>35</v>
      </c>
      <c r="G150" s="18" t="s">
        <v>68</v>
      </c>
      <c r="H150" s="18" t="s">
        <v>94</v>
      </c>
      <c r="I150" s="18" t="s">
        <v>251</v>
      </c>
      <c r="J150" s="18" t="str">
        <f>"01297"</f>
        <v>01297</v>
      </c>
      <c r="K150" s="18"/>
      <c r="L150" s="17"/>
      <c r="M150" s="16"/>
      <c r="N150" s="35"/>
      <c r="O150" s="16" t="s">
        <v>376</v>
      </c>
      <c r="P150" s="16" t="s">
        <v>169</v>
      </c>
      <c r="Q150" s="16" t="s">
        <v>299</v>
      </c>
      <c r="R150" s="16" t="s">
        <v>275</v>
      </c>
      <c r="S150" s="16" t="s">
        <v>35</v>
      </c>
      <c r="T150" s="16" t="s">
        <v>68</v>
      </c>
      <c r="U150" s="16" t="s">
        <v>94</v>
      </c>
      <c r="V150" s="16" t="s">
        <v>251</v>
      </c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</row>
    <row r="151" spans="1:36" s="2" customFormat="1" ht="14.95" customHeight="1" x14ac:dyDescent="0.25">
      <c r="A151" s="18"/>
      <c r="B151" s="24">
        <v>41486</v>
      </c>
      <c r="C151" s="33"/>
      <c r="D151" s="18" t="s">
        <v>56</v>
      </c>
      <c r="E151" s="18" t="str">
        <f>"05"</f>
        <v>05</v>
      </c>
      <c r="F151" s="18" t="s">
        <v>54</v>
      </c>
      <c r="G151" s="18" t="s">
        <v>55</v>
      </c>
      <c r="H151" s="18" t="s">
        <v>12</v>
      </c>
      <c r="I151" s="18" t="s">
        <v>12</v>
      </c>
      <c r="J151" s="18" t="str">
        <f>"00939"</f>
        <v>00939</v>
      </c>
      <c r="K151" s="18"/>
      <c r="L151" s="17"/>
      <c r="M151" s="16" t="s">
        <v>301</v>
      </c>
      <c r="N151" s="36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</row>
    <row r="152" spans="1:36" s="2" customFormat="1" ht="14.95" customHeight="1" x14ac:dyDescent="0.25">
      <c r="A152" s="18" t="s">
        <v>261</v>
      </c>
      <c r="B152" s="24">
        <v>41545</v>
      </c>
      <c r="C152" s="33"/>
      <c r="D152" s="18" t="s">
        <v>109</v>
      </c>
      <c r="E152" s="18" t="str">
        <f>"02"</f>
        <v>02</v>
      </c>
      <c r="F152" s="18" t="s">
        <v>47</v>
      </c>
      <c r="G152" s="18" t="s">
        <v>63</v>
      </c>
      <c r="H152" s="18" t="s">
        <v>110</v>
      </c>
      <c r="I152" s="18" t="s">
        <v>12</v>
      </c>
      <c r="J152" s="18" t="str">
        <f>"01002"</f>
        <v>01002</v>
      </c>
      <c r="K152" s="18"/>
      <c r="L152" s="17" t="s">
        <v>518</v>
      </c>
      <c r="M152" s="16"/>
      <c r="N152" s="36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</row>
    <row r="153" spans="1:36" s="2" customFormat="1" ht="14.95" customHeight="1" x14ac:dyDescent="0.25">
      <c r="A153" s="18"/>
      <c r="B153" s="24">
        <v>41560</v>
      </c>
      <c r="C153" s="33"/>
      <c r="D153" s="18" t="s">
        <v>139</v>
      </c>
      <c r="E153" s="18" t="str">
        <f>"02"</f>
        <v>02</v>
      </c>
      <c r="F153" s="18" t="s">
        <v>47</v>
      </c>
      <c r="G153" s="18" t="s">
        <v>112</v>
      </c>
      <c r="H153" s="18" t="s">
        <v>113</v>
      </c>
      <c r="I153" s="18" t="s">
        <v>232</v>
      </c>
      <c r="J153" s="18" t="str">
        <f>"01272"</f>
        <v>01272</v>
      </c>
      <c r="K153" s="18"/>
      <c r="L153" s="17" t="s">
        <v>518</v>
      </c>
      <c r="M153" s="16"/>
      <c r="N153" s="36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</row>
    <row r="154" spans="1:36" s="2" customFormat="1" ht="14.95" customHeight="1" x14ac:dyDescent="0.25">
      <c r="A154" s="18"/>
      <c r="B154" s="24">
        <v>41588</v>
      </c>
      <c r="C154" s="33"/>
      <c r="D154" s="18" t="s">
        <v>139</v>
      </c>
      <c r="E154" s="18" t="str">
        <f>"02"</f>
        <v>02</v>
      </c>
      <c r="F154" s="18" t="s">
        <v>47</v>
      </c>
      <c r="G154" s="18" t="s">
        <v>112</v>
      </c>
      <c r="H154" s="18" t="s">
        <v>113</v>
      </c>
      <c r="I154" s="18" t="s">
        <v>232</v>
      </c>
      <c r="J154" s="18" t="str">
        <f>"01272"</f>
        <v>01272</v>
      </c>
      <c r="K154" s="18"/>
      <c r="L154" s="17" t="s">
        <v>518</v>
      </c>
      <c r="M154" s="16"/>
      <c r="N154" s="36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</row>
    <row r="155" spans="1:36" s="2" customFormat="1" ht="14.95" customHeight="1" x14ac:dyDescent="0.25">
      <c r="A155" s="18" t="s">
        <v>261</v>
      </c>
      <c r="B155" s="19">
        <v>41585</v>
      </c>
      <c r="C155" s="34"/>
      <c r="D155" s="20" t="s">
        <v>146</v>
      </c>
      <c r="E155" s="20" t="str">
        <f>"02"</f>
        <v>02</v>
      </c>
      <c r="F155" s="20" t="s">
        <v>35</v>
      </c>
      <c r="G155" s="20" t="s">
        <v>68</v>
      </c>
      <c r="H155" s="20" t="s">
        <v>94</v>
      </c>
      <c r="I155" s="20" t="s">
        <v>248</v>
      </c>
      <c r="J155" s="20" t="str">
        <f>"01295"</f>
        <v>01295</v>
      </c>
      <c r="K155" s="20"/>
      <c r="L155" s="17" t="s">
        <v>518</v>
      </c>
      <c r="M155" s="16"/>
      <c r="N155" s="36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</row>
    <row r="156" spans="1:36" s="2" customFormat="1" ht="14.95" customHeight="1" x14ac:dyDescent="0.25">
      <c r="A156" s="18" t="s">
        <v>263</v>
      </c>
      <c r="B156" s="19">
        <v>41490</v>
      </c>
      <c r="C156" s="33"/>
      <c r="D156" s="18" t="s">
        <v>156</v>
      </c>
      <c r="E156" s="18" t="str">
        <f>"04"</f>
        <v>04</v>
      </c>
      <c r="F156" s="18" t="s">
        <v>47</v>
      </c>
      <c r="G156" s="18" t="s">
        <v>63</v>
      </c>
      <c r="H156" s="18" t="s">
        <v>108</v>
      </c>
      <c r="I156" s="18" t="s">
        <v>247</v>
      </c>
      <c r="J156" s="18" t="str">
        <f>"01294"</f>
        <v>01294</v>
      </c>
      <c r="K156" s="18"/>
      <c r="L156" s="17"/>
      <c r="M156" s="16"/>
      <c r="N156" s="35"/>
      <c r="O156" s="16" t="s">
        <v>510</v>
      </c>
      <c r="P156" s="16" t="s">
        <v>156</v>
      </c>
      <c r="Q156" s="16" t="s">
        <v>273</v>
      </c>
      <c r="R156" s="16" t="s">
        <v>511</v>
      </c>
      <c r="S156" s="16" t="s">
        <v>47</v>
      </c>
      <c r="T156" s="16" t="s">
        <v>118</v>
      </c>
      <c r="U156" s="16" t="s">
        <v>512</v>
      </c>
      <c r="V156" s="16" t="s">
        <v>247</v>
      </c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</row>
    <row r="157" spans="1:36" s="2" customFormat="1" ht="14.95" customHeight="1" x14ac:dyDescent="0.25">
      <c r="A157" s="18"/>
      <c r="B157" s="24">
        <v>41588</v>
      </c>
      <c r="C157" s="33"/>
      <c r="D157" s="18" t="s">
        <v>46</v>
      </c>
      <c r="E157" s="18" t="str">
        <f>"02"</f>
        <v>02</v>
      </c>
      <c r="F157" s="18" t="s">
        <v>39</v>
      </c>
      <c r="G157" s="18" t="s">
        <v>67</v>
      </c>
      <c r="H157" s="18" t="s">
        <v>131</v>
      </c>
      <c r="I157" s="18" t="s">
        <v>12</v>
      </c>
      <c r="J157" s="18" t="str">
        <f>"01021"</f>
        <v>01021</v>
      </c>
      <c r="K157" s="18"/>
      <c r="L157" s="17" t="s">
        <v>518</v>
      </c>
      <c r="M157" s="16"/>
      <c r="N157" s="36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</row>
    <row r="158" spans="1:36" s="2" customFormat="1" ht="14.95" customHeight="1" x14ac:dyDescent="0.25">
      <c r="A158" s="18"/>
      <c r="B158" s="24"/>
      <c r="C158" s="33"/>
      <c r="D158" s="18"/>
      <c r="E158" s="18"/>
      <c r="F158" s="18"/>
      <c r="G158" s="18"/>
      <c r="H158" s="18"/>
      <c r="I158" s="18"/>
      <c r="J158" s="18"/>
      <c r="K158" s="18" t="s">
        <v>518</v>
      </c>
      <c r="L158" s="17"/>
      <c r="M158" s="16"/>
      <c r="N158" s="35"/>
      <c r="O158" s="16" t="s">
        <v>487</v>
      </c>
      <c r="P158" s="16" t="s">
        <v>33</v>
      </c>
      <c r="Q158" s="16" t="s">
        <v>273</v>
      </c>
      <c r="R158" s="16" t="s">
        <v>488</v>
      </c>
      <c r="S158" s="16" t="s">
        <v>54</v>
      </c>
      <c r="T158" s="16" t="s">
        <v>55</v>
      </c>
      <c r="U158" s="16" t="s">
        <v>12</v>
      </c>
      <c r="V158" s="16" t="s">
        <v>12</v>
      </c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</row>
    <row r="159" spans="1:36" s="2" customFormat="1" ht="14.95" customHeight="1" x14ac:dyDescent="0.25">
      <c r="A159" s="18" t="s">
        <v>260</v>
      </c>
      <c r="B159" s="24">
        <v>41271</v>
      </c>
      <c r="C159" s="33"/>
      <c r="D159" s="18" t="s">
        <v>194</v>
      </c>
      <c r="E159" s="18" t="str">
        <f>"02"</f>
        <v>02</v>
      </c>
      <c r="F159" s="18" t="s">
        <v>47</v>
      </c>
      <c r="G159" s="18" t="s">
        <v>63</v>
      </c>
      <c r="H159" s="18" t="s">
        <v>108</v>
      </c>
      <c r="I159" s="18" t="s">
        <v>192</v>
      </c>
      <c r="J159" s="18" t="str">
        <f>"01180"</f>
        <v>01180</v>
      </c>
      <c r="K159" s="18"/>
      <c r="L159" s="17"/>
      <c r="M159" s="16"/>
      <c r="N159" s="35"/>
      <c r="O159" s="16" t="s">
        <v>349</v>
      </c>
      <c r="P159" s="16" t="s">
        <v>194</v>
      </c>
      <c r="Q159" s="16" t="s">
        <v>299</v>
      </c>
      <c r="R159" s="16" t="s">
        <v>344</v>
      </c>
      <c r="S159" s="16" t="s">
        <v>47</v>
      </c>
      <c r="T159" s="16" t="s">
        <v>63</v>
      </c>
      <c r="U159" s="16" t="s">
        <v>108</v>
      </c>
      <c r="V159" s="16" t="s">
        <v>192</v>
      </c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</row>
    <row r="160" spans="1:36" s="2" customFormat="1" ht="14.95" customHeight="1" x14ac:dyDescent="0.25">
      <c r="A160" s="18"/>
      <c r="B160" s="24">
        <v>41251</v>
      </c>
      <c r="C160" s="33"/>
      <c r="D160" s="18" t="s">
        <v>231</v>
      </c>
      <c r="E160" s="18" t="str">
        <f>"03"</f>
        <v>03</v>
      </c>
      <c r="F160" s="18" t="s">
        <v>47</v>
      </c>
      <c r="G160" s="18" t="s">
        <v>135</v>
      </c>
      <c r="H160" s="18" t="s">
        <v>226</v>
      </c>
      <c r="I160" s="18" t="s">
        <v>230</v>
      </c>
      <c r="J160" s="18" t="str">
        <f>"01270"</f>
        <v>01270</v>
      </c>
      <c r="K160" s="18"/>
      <c r="L160" s="17"/>
      <c r="M160" s="16"/>
      <c r="N160" s="35"/>
      <c r="O160" s="16" t="s">
        <v>407</v>
      </c>
      <c r="P160" s="16" t="s">
        <v>231</v>
      </c>
      <c r="Q160" s="16" t="s">
        <v>303</v>
      </c>
      <c r="R160" s="16" t="s">
        <v>373</v>
      </c>
      <c r="S160" s="16" t="s">
        <v>47</v>
      </c>
      <c r="T160" s="16" t="s">
        <v>135</v>
      </c>
      <c r="U160" s="16" t="s">
        <v>226</v>
      </c>
      <c r="V160" s="16" t="s">
        <v>230</v>
      </c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</row>
    <row r="161" spans="1:36" s="2" customFormat="1" ht="14.95" customHeight="1" x14ac:dyDescent="0.25">
      <c r="A161" s="18" t="s">
        <v>262</v>
      </c>
      <c r="B161" s="24">
        <v>41518</v>
      </c>
      <c r="C161" s="33"/>
      <c r="D161" s="18" t="s">
        <v>71</v>
      </c>
      <c r="E161" s="18" t="str">
        <f>"02"</f>
        <v>02</v>
      </c>
      <c r="F161" s="18" t="s">
        <v>35</v>
      </c>
      <c r="G161" s="18" t="s">
        <v>58</v>
      </c>
      <c r="H161" s="18" t="s">
        <v>95</v>
      </c>
      <c r="I161" s="18" t="s">
        <v>171</v>
      </c>
      <c r="J161" s="18" t="str">
        <f>"01128"</f>
        <v>01128</v>
      </c>
      <c r="K161" s="18"/>
      <c r="L161" s="17"/>
      <c r="M161" s="16"/>
      <c r="N161" s="35"/>
      <c r="O161" s="16" t="s">
        <v>277</v>
      </c>
      <c r="P161" s="16" t="s">
        <v>73</v>
      </c>
      <c r="Q161" s="16" t="s">
        <v>273</v>
      </c>
      <c r="R161" s="16" t="s">
        <v>279</v>
      </c>
      <c r="S161" s="16" t="s">
        <v>35</v>
      </c>
      <c r="T161" s="16" t="s">
        <v>58</v>
      </c>
      <c r="U161" s="16" t="s">
        <v>95</v>
      </c>
      <c r="V161" s="16" t="s">
        <v>171</v>
      </c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</row>
    <row r="162" spans="1:36" s="2" customFormat="1" ht="14.95" customHeight="1" x14ac:dyDescent="0.25">
      <c r="A162" s="18"/>
      <c r="B162" s="19">
        <v>40520</v>
      </c>
      <c r="C162" s="33"/>
      <c r="D162" s="18" t="s">
        <v>105</v>
      </c>
      <c r="E162" s="18" t="str">
        <f>"02"</f>
        <v>02</v>
      </c>
      <c r="F162" s="18" t="s">
        <v>47</v>
      </c>
      <c r="G162" s="18" t="s">
        <v>63</v>
      </c>
      <c r="H162" s="18" t="s">
        <v>106</v>
      </c>
      <c r="I162" s="18" t="s">
        <v>12</v>
      </c>
      <c r="J162" s="18" t="str">
        <f>"00998"</f>
        <v>00998</v>
      </c>
      <c r="K162" s="18"/>
      <c r="L162" s="17"/>
      <c r="M162" s="16"/>
      <c r="N162" s="35"/>
      <c r="O162" s="16" t="s">
        <v>387</v>
      </c>
      <c r="P162" s="16" t="s">
        <v>388</v>
      </c>
      <c r="Q162" s="16" t="s">
        <v>299</v>
      </c>
      <c r="R162" s="16" t="s">
        <v>389</v>
      </c>
      <c r="S162" s="16" t="s">
        <v>47</v>
      </c>
      <c r="T162" s="16" t="s">
        <v>63</v>
      </c>
      <c r="U162" s="16" t="s">
        <v>106</v>
      </c>
      <c r="V162" s="16" t="s">
        <v>12</v>
      </c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</row>
    <row r="163" spans="1:36" s="2" customFormat="1" ht="14.95" customHeight="1" x14ac:dyDescent="0.25">
      <c r="A163" s="17"/>
      <c r="B163" s="17"/>
      <c r="C163" s="36"/>
      <c r="D163" s="17"/>
      <c r="E163" s="17"/>
      <c r="F163" s="17"/>
      <c r="G163" s="17"/>
      <c r="H163" s="17"/>
      <c r="I163" s="17"/>
      <c r="J163" s="17"/>
      <c r="K163" s="17" t="s">
        <v>518</v>
      </c>
      <c r="L163" s="17"/>
      <c r="M163" s="16"/>
      <c r="N163" s="35"/>
      <c r="O163" s="16" t="s">
        <v>474</v>
      </c>
      <c r="P163" s="16" t="s">
        <v>475</v>
      </c>
      <c r="Q163" s="16" t="s">
        <v>372</v>
      </c>
      <c r="R163" s="16" t="s">
        <v>478</v>
      </c>
      <c r="S163" s="16" t="s">
        <v>47</v>
      </c>
      <c r="T163" s="16" t="s">
        <v>135</v>
      </c>
      <c r="U163" s="16" t="s">
        <v>12</v>
      </c>
      <c r="V163" s="16" t="s">
        <v>229</v>
      </c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</row>
    <row r="164" spans="1:36" s="2" customFormat="1" ht="14.95" customHeight="1" x14ac:dyDescent="0.25">
      <c r="A164" s="17"/>
      <c r="B164" s="17"/>
      <c r="C164" s="36"/>
      <c r="D164" s="17"/>
      <c r="E164" s="17"/>
      <c r="F164" s="17"/>
      <c r="G164" s="17"/>
      <c r="H164" s="17"/>
      <c r="I164" s="17"/>
      <c r="J164" s="17"/>
      <c r="K164" s="17" t="s">
        <v>518</v>
      </c>
      <c r="L164" s="17"/>
      <c r="M164" s="16"/>
      <c r="N164" s="35"/>
      <c r="O164" s="16" t="s">
        <v>305</v>
      </c>
      <c r="P164" s="16" t="s">
        <v>141</v>
      </c>
      <c r="Q164" s="16" t="s">
        <v>299</v>
      </c>
      <c r="R164" s="16" t="s">
        <v>306</v>
      </c>
      <c r="S164" s="16" t="s">
        <v>47</v>
      </c>
      <c r="T164" s="16" t="s">
        <v>63</v>
      </c>
      <c r="U164" s="16" t="s">
        <v>108</v>
      </c>
      <c r="V164" s="16" t="s">
        <v>307</v>
      </c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</row>
    <row r="165" spans="1:36" s="2" customFormat="1" ht="14.95" customHeight="1" x14ac:dyDescent="0.25">
      <c r="A165" s="18" t="s">
        <v>265</v>
      </c>
      <c r="B165" s="19">
        <v>40975</v>
      </c>
      <c r="C165" s="33"/>
      <c r="D165" s="18" t="s">
        <v>101</v>
      </c>
      <c r="E165" s="18" t="str">
        <f>"02"</f>
        <v>02</v>
      </c>
      <c r="F165" s="18" t="s">
        <v>35</v>
      </c>
      <c r="G165" s="18" t="s">
        <v>68</v>
      </c>
      <c r="H165" s="18" t="s">
        <v>69</v>
      </c>
      <c r="I165" s="18" t="s">
        <v>99</v>
      </c>
      <c r="J165" s="18" t="str">
        <f>"00987"</f>
        <v>00987</v>
      </c>
      <c r="K165" s="18"/>
      <c r="L165" s="17"/>
      <c r="M165" s="16"/>
      <c r="N165" s="35"/>
      <c r="O165" s="16" t="s">
        <v>443</v>
      </c>
      <c r="P165" s="16" t="s">
        <v>101</v>
      </c>
      <c r="Q165" s="16" t="s">
        <v>299</v>
      </c>
      <c r="R165" s="16" t="s">
        <v>444</v>
      </c>
      <c r="S165" s="16" t="s">
        <v>35</v>
      </c>
      <c r="T165" s="16" t="s">
        <v>68</v>
      </c>
      <c r="U165" s="16" t="s">
        <v>69</v>
      </c>
      <c r="V165" s="16" t="s">
        <v>99</v>
      </c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</row>
    <row r="166" spans="1:36" s="2" customFormat="1" ht="14.95" customHeight="1" x14ac:dyDescent="0.25">
      <c r="A166" s="18"/>
      <c r="B166" s="24">
        <v>41349</v>
      </c>
      <c r="C166" s="33"/>
      <c r="D166" s="18" t="s">
        <v>254</v>
      </c>
      <c r="E166" s="18" t="str">
        <f>"05"</f>
        <v>05</v>
      </c>
      <c r="F166" s="18" t="s">
        <v>15</v>
      </c>
      <c r="G166" s="18" t="s">
        <v>132</v>
      </c>
      <c r="H166" s="18" t="s">
        <v>133</v>
      </c>
      <c r="I166" s="18" t="s">
        <v>252</v>
      </c>
      <c r="J166" s="18" t="str">
        <f>"01299"</f>
        <v>01299</v>
      </c>
      <c r="K166" s="18"/>
      <c r="L166" s="17"/>
      <c r="M166" s="16"/>
      <c r="N166" s="35"/>
      <c r="O166" s="16" t="s">
        <v>517</v>
      </c>
      <c r="P166" s="16" t="s">
        <v>254</v>
      </c>
      <c r="Q166" s="16" t="s">
        <v>372</v>
      </c>
      <c r="R166" s="16" t="s">
        <v>485</v>
      </c>
      <c r="S166" s="16" t="s">
        <v>15</v>
      </c>
      <c r="T166" s="16" t="s">
        <v>132</v>
      </c>
      <c r="U166" s="16" t="s">
        <v>133</v>
      </c>
      <c r="V166" s="16" t="s">
        <v>252</v>
      </c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</row>
    <row r="167" spans="1:36" s="2" customFormat="1" ht="14.95" customHeight="1" x14ac:dyDescent="0.25">
      <c r="A167" s="18"/>
      <c r="B167" s="19">
        <v>41073</v>
      </c>
      <c r="C167" s="33"/>
      <c r="D167" s="18" t="s">
        <v>46</v>
      </c>
      <c r="E167" s="18" t="str">
        <f t="shared" ref="E167:E176" si="4">"02"</f>
        <v>02</v>
      </c>
      <c r="F167" s="18" t="s">
        <v>39</v>
      </c>
      <c r="G167" s="18" t="s">
        <v>49</v>
      </c>
      <c r="H167" s="18" t="s">
        <v>12</v>
      </c>
      <c r="I167" s="18" t="s">
        <v>12</v>
      </c>
      <c r="J167" s="18" t="str">
        <f>"00924"</f>
        <v>00924</v>
      </c>
      <c r="K167" s="18"/>
      <c r="L167" s="17"/>
      <c r="M167" s="16"/>
      <c r="N167" s="35"/>
      <c r="O167" s="16" t="s">
        <v>470</v>
      </c>
      <c r="P167" s="16" t="s">
        <v>46</v>
      </c>
      <c r="Q167" s="16" t="s">
        <v>299</v>
      </c>
      <c r="R167" s="16" t="s">
        <v>471</v>
      </c>
      <c r="S167" s="16" t="s">
        <v>39</v>
      </c>
      <c r="T167" s="16" t="s">
        <v>49</v>
      </c>
      <c r="U167" s="16" t="s">
        <v>12</v>
      </c>
      <c r="V167" s="16" t="s">
        <v>12</v>
      </c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</row>
    <row r="168" spans="1:36" s="2" customFormat="1" ht="14.95" customHeight="1" x14ac:dyDescent="0.25">
      <c r="A168" s="17"/>
      <c r="B168" s="17"/>
      <c r="C168" s="36"/>
      <c r="D168" s="17"/>
      <c r="E168" s="17"/>
      <c r="F168" s="17"/>
      <c r="G168" s="17"/>
      <c r="H168" s="17"/>
      <c r="I168" s="17"/>
      <c r="J168" s="17"/>
      <c r="K168" s="17" t="s">
        <v>518</v>
      </c>
      <c r="L168" s="17"/>
      <c r="M168" s="16"/>
      <c r="N168" s="35"/>
      <c r="O168" s="16" t="s">
        <v>465</v>
      </c>
      <c r="P168" s="16" t="s">
        <v>38</v>
      </c>
      <c r="Q168" s="16" t="s">
        <v>299</v>
      </c>
      <c r="R168" s="16" t="s">
        <v>466</v>
      </c>
      <c r="S168" s="16" t="s">
        <v>16</v>
      </c>
      <c r="T168" s="16" t="s">
        <v>86</v>
      </c>
      <c r="U168" s="16" t="s">
        <v>12</v>
      </c>
      <c r="V168" s="16" t="s">
        <v>12</v>
      </c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</row>
    <row r="169" spans="1:36" s="2" customFormat="1" ht="14.95" customHeight="1" x14ac:dyDescent="0.25">
      <c r="A169" s="17"/>
      <c r="B169" s="17"/>
      <c r="C169" s="36"/>
      <c r="D169" s="17"/>
      <c r="E169" s="17"/>
      <c r="F169" s="17"/>
      <c r="G169" s="17"/>
      <c r="H169" s="17"/>
      <c r="I169" s="17"/>
      <c r="J169" s="17"/>
      <c r="K169" s="17" t="s">
        <v>518</v>
      </c>
      <c r="L169" s="17"/>
      <c r="M169" s="16"/>
      <c r="N169" s="35"/>
      <c r="O169" s="16" t="s">
        <v>302</v>
      </c>
      <c r="P169" s="16" t="s">
        <v>42</v>
      </c>
      <c r="Q169" s="16" t="s">
        <v>303</v>
      </c>
      <c r="R169" s="16" t="s">
        <v>304</v>
      </c>
      <c r="S169" s="16" t="s">
        <v>40</v>
      </c>
      <c r="T169" s="16" t="s">
        <v>41</v>
      </c>
      <c r="U169" s="16" t="s">
        <v>12</v>
      </c>
      <c r="V169" s="16" t="s">
        <v>12</v>
      </c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</row>
    <row r="170" spans="1:36" s="2" customFormat="1" ht="14.95" customHeight="1" x14ac:dyDescent="0.25">
      <c r="A170" s="18" t="s">
        <v>265</v>
      </c>
      <c r="B170" s="19">
        <v>41261</v>
      </c>
      <c r="C170" s="33"/>
      <c r="D170" s="18" t="s">
        <v>38</v>
      </c>
      <c r="E170" s="18" t="str">
        <f t="shared" si="4"/>
        <v>02</v>
      </c>
      <c r="F170" s="18" t="s">
        <v>39</v>
      </c>
      <c r="G170" s="18" t="s">
        <v>12</v>
      </c>
      <c r="H170" s="18" t="s">
        <v>12</v>
      </c>
      <c r="I170" s="18" t="s">
        <v>12</v>
      </c>
      <c r="J170" s="18" t="str">
        <f>"00908"</f>
        <v>00908</v>
      </c>
      <c r="K170" s="18"/>
      <c r="L170" s="17"/>
      <c r="M170" s="16"/>
      <c r="N170" s="35"/>
      <c r="O170" s="16" t="s">
        <v>467</v>
      </c>
      <c r="P170" s="16" t="s">
        <v>38</v>
      </c>
      <c r="Q170" s="16" t="s">
        <v>299</v>
      </c>
      <c r="R170" s="16" t="s">
        <v>469</v>
      </c>
      <c r="S170" s="16" t="s">
        <v>39</v>
      </c>
      <c r="T170" s="16" t="s">
        <v>12</v>
      </c>
      <c r="U170" s="16" t="s">
        <v>12</v>
      </c>
      <c r="V170" s="16" t="s">
        <v>12</v>
      </c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</row>
    <row r="171" spans="1:36" s="2" customFormat="1" ht="14.95" customHeight="1" x14ac:dyDescent="0.25">
      <c r="A171" s="18" t="s">
        <v>265</v>
      </c>
      <c r="B171" s="19">
        <v>41277</v>
      </c>
      <c r="C171" s="33"/>
      <c r="D171" s="18" t="s">
        <v>34</v>
      </c>
      <c r="E171" s="18" t="str">
        <f t="shared" si="4"/>
        <v>02</v>
      </c>
      <c r="F171" s="18" t="s">
        <v>35</v>
      </c>
      <c r="G171" s="18" t="s">
        <v>68</v>
      </c>
      <c r="H171" s="18" t="s">
        <v>94</v>
      </c>
      <c r="I171" s="18" t="s">
        <v>250</v>
      </c>
      <c r="J171" s="18" t="str">
        <f>"01296"</f>
        <v>01296</v>
      </c>
      <c r="K171" s="18"/>
      <c r="L171" s="17"/>
      <c r="M171" s="16"/>
      <c r="N171" s="35"/>
      <c r="O171" s="16" t="s">
        <v>433</v>
      </c>
      <c r="P171" s="16" t="s">
        <v>34</v>
      </c>
      <c r="Q171" s="16" t="s">
        <v>299</v>
      </c>
      <c r="R171" s="16" t="s">
        <v>278</v>
      </c>
      <c r="S171" s="16" t="s">
        <v>35</v>
      </c>
      <c r="T171" s="16" t="s">
        <v>68</v>
      </c>
      <c r="U171" s="16" t="s">
        <v>94</v>
      </c>
      <c r="V171" s="16" t="s">
        <v>250</v>
      </c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</row>
    <row r="172" spans="1:36" s="2" customFormat="1" ht="14.95" customHeight="1" x14ac:dyDescent="0.25">
      <c r="A172" s="17"/>
      <c r="B172" s="17"/>
      <c r="C172" s="36"/>
      <c r="D172" s="17"/>
      <c r="E172" s="17"/>
      <c r="F172" s="17"/>
      <c r="G172" s="17"/>
      <c r="H172" s="17"/>
      <c r="I172" s="17"/>
      <c r="J172" s="17"/>
      <c r="K172" s="17" t="s">
        <v>518</v>
      </c>
      <c r="L172" s="17"/>
      <c r="M172" s="16"/>
      <c r="N172" s="35"/>
      <c r="O172" s="16" t="s">
        <v>433</v>
      </c>
      <c r="P172" s="16" t="s">
        <v>34</v>
      </c>
      <c r="Q172" s="16" t="s">
        <v>299</v>
      </c>
      <c r="R172" s="16" t="s">
        <v>436</v>
      </c>
      <c r="S172" s="16" t="s">
        <v>35</v>
      </c>
      <c r="T172" s="16" t="s">
        <v>12</v>
      </c>
      <c r="U172" s="16" t="s">
        <v>12</v>
      </c>
      <c r="V172" s="16" t="s">
        <v>12</v>
      </c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</row>
    <row r="173" spans="1:36" s="2" customFormat="1" ht="14.95" customHeight="1" x14ac:dyDescent="0.25">
      <c r="A173" s="18" t="s">
        <v>260</v>
      </c>
      <c r="B173" s="25">
        <v>41388</v>
      </c>
      <c r="C173" s="33"/>
      <c r="D173" s="18" t="s">
        <v>71</v>
      </c>
      <c r="E173" s="18" t="str">
        <f t="shared" si="4"/>
        <v>02</v>
      </c>
      <c r="F173" s="18" t="s">
        <v>35</v>
      </c>
      <c r="G173" s="18" t="s">
        <v>96</v>
      </c>
      <c r="H173" s="18" t="s">
        <v>98</v>
      </c>
      <c r="I173" s="18" t="s">
        <v>178</v>
      </c>
      <c r="J173" s="18" t="str">
        <f>"01143"</f>
        <v>01143</v>
      </c>
      <c r="K173" s="18"/>
      <c r="L173" s="17"/>
      <c r="M173" s="16"/>
      <c r="N173" s="35"/>
      <c r="O173" s="16" t="s">
        <v>437</v>
      </c>
      <c r="P173" s="16" t="s">
        <v>71</v>
      </c>
      <c r="Q173" s="16" t="s">
        <v>299</v>
      </c>
      <c r="R173" s="16" t="s">
        <v>442</v>
      </c>
      <c r="S173" s="16" t="s">
        <v>35</v>
      </c>
      <c r="T173" s="16" t="s">
        <v>96</v>
      </c>
      <c r="U173" s="16" t="s">
        <v>98</v>
      </c>
      <c r="V173" s="16" t="s">
        <v>178</v>
      </c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</row>
    <row r="174" spans="1:36" ht="14.95" customHeight="1" x14ac:dyDescent="0.25">
      <c r="A174" s="18" t="s">
        <v>263</v>
      </c>
      <c r="B174" s="25">
        <v>41388</v>
      </c>
      <c r="C174" s="33"/>
      <c r="D174" s="18" t="s">
        <v>249</v>
      </c>
      <c r="E174" s="18" t="str">
        <f t="shared" si="4"/>
        <v>02</v>
      </c>
      <c r="F174" s="18" t="s">
        <v>35</v>
      </c>
      <c r="G174" s="18" t="s">
        <v>68</v>
      </c>
      <c r="H174" s="18" t="s">
        <v>94</v>
      </c>
      <c r="I174" s="18" t="s">
        <v>248</v>
      </c>
      <c r="J174" s="18" t="str">
        <f>"01295"</f>
        <v>01295</v>
      </c>
      <c r="K174" s="18"/>
      <c r="L174" s="17"/>
      <c r="M174" s="16"/>
      <c r="N174" s="35"/>
      <c r="O174" s="16" t="s">
        <v>430</v>
      </c>
      <c r="P174" s="16" t="s">
        <v>432</v>
      </c>
      <c r="Q174" s="16" t="s">
        <v>299</v>
      </c>
      <c r="R174" s="16" t="s">
        <v>386</v>
      </c>
      <c r="S174" s="16" t="s">
        <v>35</v>
      </c>
      <c r="T174" s="16" t="s">
        <v>68</v>
      </c>
      <c r="U174" s="16" t="s">
        <v>94</v>
      </c>
      <c r="V174" s="16" t="s">
        <v>248</v>
      </c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</row>
    <row r="175" spans="1:36" ht="14.95" customHeight="1" x14ac:dyDescent="0.25">
      <c r="A175" s="18" t="s">
        <v>263</v>
      </c>
      <c r="B175" s="25">
        <v>41424</v>
      </c>
      <c r="C175" s="33"/>
      <c r="D175" s="18" t="s">
        <v>215</v>
      </c>
      <c r="E175" s="18" t="str">
        <f t="shared" si="4"/>
        <v>02</v>
      </c>
      <c r="F175" s="18" t="s">
        <v>47</v>
      </c>
      <c r="G175" s="18" t="s">
        <v>118</v>
      </c>
      <c r="H175" s="18" t="s">
        <v>124</v>
      </c>
      <c r="I175" s="18" t="s">
        <v>214</v>
      </c>
      <c r="J175" s="18" t="str">
        <f>"01231"</f>
        <v>01231</v>
      </c>
      <c r="K175" s="18"/>
      <c r="L175" s="17"/>
      <c r="M175" s="16"/>
      <c r="N175" s="35"/>
      <c r="O175" s="16" t="s">
        <v>308</v>
      </c>
      <c r="P175" s="16" t="s">
        <v>215</v>
      </c>
      <c r="Q175" s="16" t="s">
        <v>299</v>
      </c>
      <c r="R175" s="16" t="s">
        <v>309</v>
      </c>
      <c r="S175" s="16" t="s">
        <v>47</v>
      </c>
      <c r="T175" s="16" t="s">
        <v>118</v>
      </c>
      <c r="U175" s="16" t="s">
        <v>124</v>
      </c>
      <c r="V175" s="16" t="s">
        <v>214</v>
      </c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</row>
    <row r="176" spans="1:36" ht="14.95" customHeight="1" x14ac:dyDescent="0.25">
      <c r="A176" s="18"/>
      <c r="B176" s="25">
        <v>41495</v>
      </c>
      <c r="C176" s="33"/>
      <c r="D176" s="18" t="s">
        <v>13</v>
      </c>
      <c r="E176" s="18" t="str">
        <f t="shared" si="4"/>
        <v>02</v>
      </c>
      <c r="F176" s="18" t="s">
        <v>47</v>
      </c>
      <c r="G176" s="18" t="s">
        <v>118</v>
      </c>
      <c r="H176" s="18" t="s">
        <v>119</v>
      </c>
      <c r="I176" s="18" t="s">
        <v>202</v>
      </c>
      <c r="J176" s="18" t="str">
        <f>"01208"</f>
        <v>01208</v>
      </c>
      <c r="K176" s="18"/>
      <c r="L176" s="17"/>
      <c r="M176" s="16"/>
      <c r="N176" s="35"/>
      <c r="O176" s="16" t="s">
        <v>355</v>
      </c>
      <c r="P176" s="16" t="s">
        <v>13</v>
      </c>
      <c r="Q176" s="16" t="s">
        <v>299</v>
      </c>
      <c r="R176" s="16" t="s">
        <v>364</v>
      </c>
      <c r="S176" s="16" t="s">
        <v>47</v>
      </c>
      <c r="T176" s="16" t="s">
        <v>118</v>
      </c>
      <c r="U176" s="16" t="s">
        <v>119</v>
      </c>
      <c r="V176" s="16" t="s">
        <v>202</v>
      </c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</row>
    <row r="177" spans="1:36" ht="14.95" customHeight="1" x14ac:dyDescent="0.25">
      <c r="A177" s="18"/>
      <c r="B177" s="25">
        <v>41518</v>
      </c>
      <c r="C177" s="33"/>
      <c r="D177" s="18" t="s">
        <v>33</v>
      </c>
      <c r="E177" s="18" t="str">
        <f>"04"</f>
        <v>04</v>
      </c>
      <c r="F177" s="18" t="s">
        <v>36</v>
      </c>
      <c r="G177" s="18" t="s">
        <v>59</v>
      </c>
      <c r="H177" s="18" t="s">
        <v>148</v>
      </c>
      <c r="I177" s="18" t="s">
        <v>12</v>
      </c>
      <c r="J177" s="18" t="str">
        <f>"01086"</f>
        <v>01086</v>
      </c>
      <c r="K177" s="18"/>
      <c r="L177" s="17"/>
      <c r="M177" s="17"/>
      <c r="N177" s="35"/>
      <c r="O177" s="16" t="s">
        <v>487</v>
      </c>
      <c r="P177" s="16" t="s">
        <v>33</v>
      </c>
      <c r="Q177" s="16" t="s">
        <v>273</v>
      </c>
      <c r="R177" s="16" t="s">
        <v>489</v>
      </c>
      <c r="S177" s="16" t="s">
        <v>36</v>
      </c>
      <c r="T177" s="16" t="s">
        <v>59</v>
      </c>
      <c r="U177" s="16" t="s">
        <v>148</v>
      </c>
      <c r="V177" s="16" t="s">
        <v>12</v>
      </c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</row>
    <row r="178" spans="1:36" ht="14.95" customHeight="1" x14ac:dyDescent="0.25">
      <c r="A178" s="18" t="s">
        <v>261</v>
      </c>
      <c r="B178" s="25">
        <v>41518</v>
      </c>
      <c r="C178" s="33"/>
      <c r="D178" s="18" t="s">
        <v>152</v>
      </c>
      <c r="E178" s="18" t="str">
        <f>"04"</f>
        <v>04</v>
      </c>
      <c r="F178" s="18" t="s">
        <v>36</v>
      </c>
      <c r="G178" s="18" t="s">
        <v>59</v>
      </c>
      <c r="H178" s="18" t="s">
        <v>150</v>
      </c>
      <c r="I178" s="18" t="s">
        <v>151</v>
      </c>
      <c r="J178" s="18" t="str">
        <f>"01046"</f>
        <v>01046</v>
      </c>
      <c r="K178" s="18"/>
      <c r="L178" s="13"/>
      <c r="M178" s="13"/>
      <c r="N178" s="35"/>
      <c r="O178" s="16" t="s">
        <v>508</v>
      </c>
      <c r="P178" s="16" t="s">
        <v>152</v>
      </c>
      <c r="Q178" s="16" t="s">
        <v>273</v>
      </c>
      <c r="R178" s="16" t="s">
        <v>509</v>
      </c>
      <c r="S178" s="16" t="s">
        <v>36</v>
      </c>
      <c r="T178" s="16" t="s">
        <v>59</v>
      </c>
      <c r="U178" s="16" t="s">
        <v>150</v>
      </c>
      <c r="V178" s="16" t="s">
        <v>151</v>
      </c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</row>
    <row r="179" spans="1:36" ht="14.95" customHeight="1" x14ac:dyDescent="0.2">
      <c r="A179" s="18" t="s">
        <v>262</v>
      </c>
      <c r="B179" s="19">
        <v>41529</v>
      </c>
      <c r="C179" s="33"/>
      <c r="D179" s="18" t="s">
        <v>52</v>
      </c>
      <c r="E179" s="18" t="str">
        <f>"02"</f>
        <v>02</v>
      </c>
      <c r="F179" s="18" t="s">
        <v>10</v>
      </c>
      <c r="G179" s="18" t="s">
        <v>50</v>
      </c>
      <c r="H179" s="18" t="s">
        <v>12</v>
      </c>
      <c r="I179" s="18" t="s">
        <v>12</v>
      </c>
      <c r="J179" s="18" t="str">
        <f>"00926"</f>
        <v>00926</v>
      </c>
      <c r="K179" s="18"/>
      <c r="L179" s="13"/>
      <c r="M179" s="13"/>
      <c r="N179" s="36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</row>
    <row r="180" spans="1:36" ht="14.95" customHeight="1" x14ac:dyDescent="0.2">
      <c r="A180" s="18" t="s">
        <v>262</v>
      </c>
      <c r="B180" s="25">
        <v>41535</v>
      </c>
      <c r="C180" s="33"/>
      <c r="D180" s="18" t="s">
        <v>167</v>
      </c>
      <c r="E180" s="18" t="str">
        <f>"02"</f>
        <v>02</v>
      </c>
      <c r="F180" s="18" t="s">
        <v>36</v>
      </c>
      <c r="G180" s="18" t="s">
        <v>45</v>
      </c>
      <c r="H180" s="18" t="s">
        <v>93</v>
      </c>
      <c r="I180" s="18" t="s">
        <v>166</v>
      </c>
      <c r="J180" s="18" t="str">
        <f>"01116"</f>
        <v>01116</v>
      </c>
      <c r="K180" s="18"/>
      <c r="L180" s="13"/>
      <c r="M180" s="13"/>
      <c r="N180" s="36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</row>
    <row r="181" spans="1:36" ht="14.95" customHeight="1" x14ac:dyDescent="0.2">
      <c r="A181" s="18" t="s">
        <v>261</v>
      </c>
      <c r="B181" s="25">
        <v>41571</v>
      </c>
      <c r="C181" s="33"/>
      <c r="D181" s="18" t="s">
        <v>20</v>
      </c>
      <c r="E181" s="18" t="str">
        <f>"04"</f>
        <v>04</v>
      </c>
      <c r="F181" s="18" t="s">
        <v>36</v>
      </c>
      <c r="G181" s="18" t="s">
        <v>59</v>
      </c>
      <c r="H181" s="18" t="s">
        <v>148</v>
      </c>
      <c r="I181" s="18" t="s">
        <v>149</v>
      </c>
      <c r="J181" s="18" t="str">
        <f>"01043"</f>
        <v>01043</v>
      </c>
      <c r="K181" s="18"/>
      <c r="L181" s="13"/>
      <c r="M181" s="13"/>
      <c r="N181" s="36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</row>
    <row r="182" spans="1:36" ht="14.95" customHeight="1" x14ac:dyDescent="0.2">
      <c r="A182" s="18" t="s">
        <v>261</v>
      </c>
      <c r="B182" s="25">
        <v>41571</v>
      </c>
      <c r="C182" s="33"/>
      <c r="D182" s="18" t="s">
        <v>20</v>
      </c>
      <c r="E182" s="18" t="str">
        <f>"04"</f>
        <v>04</v>
      </c>
      <c r="F182" s="18" t="s">
        <v>36</v>
      </c>
      <c r="G182" s="18" t="s">
        <v>59</v>
      </c>
      <c r="H182" s="18" t="s">
        <v>148</v>
      </c>
      <c r="I182" s="18" t="s">
        <v>149</v>
      </c>
      <c r="J182" s="18" t="str">
        <f>"01043"</f>
        <v>01043</v>
      </c>
      <c r="K182" s="18"/>
      <c r="L182" s="13"/>
      <c r="M182" s="13"/>
      <c r="N182" s="36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</row>
    <row r="183" spans="1:36" ht="14.95" customHeight="1" x14ac:dyDescent="0.2">
      <c r="A183" s="18" t="s">
        <v>261</v>
      </c>
      <c r="B183" s="25">
        <v>41571</v>
      </c>
      <c r="C183" s="33"/>
      <c r="D183" s="18" t="s">
        <v>88</v>
      </c>
      <c r="E183" s="18" t="str">
        <f>"02"</f>
        <v>02</v>
      </c>
      <c r="F183" s="18" t="s">
        <v>36</v>
      </c>
      <c r="G183" s="18" t="s">
        <v>59</v>
      </c>
      <c r="H183" s="18" t="s">
        <v>89</v>
      </c>
      <c r="I183" s="18" t="s">
        <v>90</v>
      </c>
      <c r="J183" s="18" t="str">
        <f>"00977"</f>
        <v>00977</v>
      </c>
      <c r="K183" s="18"/>
      <c r="L183" s="13"/>
      <c r="M183" s="13"/>
      <c r="N183" s="36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</row>
    <row r="184" spans="1:36" ht="14.95" customHeight="1" x14ac:dyDescent="0.2">
      <c r="A184" s="18" t="s">
        <v>261</v>
      </c>
      <c r="B184" s="19" t="s">
        <v>256</v>
      </c>
      <c r="C184" s="33"/>
      <c r="D184" s="18" t="s">
        <v>73</v>
      </c>
      <c r="E184" s="18" t="str">
        <f>"04"</f>
        <v>04</v>
      </c>
      <c r="F184" s="18" t="s">
        <v>35</v>
      </c>
      <c r="G184" s="18" t="s">
        <v>58</v>
      </c>
      <c r="H184" s="18" t="s">
        <v>95</v>
      </c>
      <c r="I184" s="18" t="s">
        <v>224</v>
      </c>
      <c r="J184" s="18" t="str">
        <f>"01258"</f>
        <v>01258</v>
      </c>
      <c r="K184" s="18"/>
      <c r="L184" s="13"/>
      <c r="M184" s="13"/>
      <c r="N184" s="36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</row>
    <row r="185" spans="1:36" ht="14.95" customHeight="1" x14ac:dyDescent="0.2">
      <c r="A185" s="18" t="s">
        <v>261</v>
      </c>
      <c r="B185" s="19" t="s">
        <v>256</v>
      </c>
      <c r="C185" s="33"/>
      <c r="D185" s="18" t="s">
        <v>20</v>
      </c>
      <c r="E185" s="18" t="str">
        <f>"04"</f>
        <v>04</v>
      </c>
      <c r="F185" s="18" t="s">
        <v>35</v>
      </c>
      <c r="G185" s="18" t="s">
        <v>58</v>
      </c>
      <c r="H185" s="18" t="s">
        <v>95</v>
      </c>
      <c r="I185" s="18" t="s">
        <v>224</v>
      </c>
      <c r="J185" s="18" t="str">
        <f>"01258"</f>
        <v>01258</v>
      </c>
      <c r="K185" s="18"/>
      <c r="L185" s="13"/>
      <c r="M185" s="13"/>
      <c r="N185" s="36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</row>
    <row r="186" spans="1:36" ht="14.95" customHeight="1" x14ac:dyDescent="0.2">
      <c r="A186" s="18" t="s">
        <v>261</v>
      </c>
      <c r="B186" s="19" t="s">
        <v>256</v>
      </c>
      <c r="C186" s="33"/>
      <c r="D186" s="18" t="s">
        <v>73</v>
      </c>
      <c r="E186" s="18" t="str">
        <f>"04"</f>
        <v>04</v>
      </c>
      <c r="F186" s="18" t="s">
        <v>35</v>
      </c>
      <c r="G186" s="18" t="s">
        <v>58</v>
      </c>
      <c r="H186" s="18" t="s">
        <v>95</v>
      </c>
      <c r="I186" s="18" t="s">
        <v>171</v>
      </c>
      <c r="J186" s="18" t="str">
        <f>"01128"</f>
        <v>01128</v>
      </c>
      <c r="K186" s="18"/>
      <c r="L186" s="13"/>
      <c r="M186" s="13"/>
      <c r="N186" s="36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</row>
    <row r="187" spans="1:36" ht="14.95" customHeight="1" x14ac:dyDescent="0.2">
      <c r="A187" s="18" t="s">
        <v>261</v>
      </c>
      <c r="B187" s="19" t="s">
        <v>256</v>
      </c>
      <c r="C187" s="33"/>
      <c r="D187" s="18" t="s">
        <v>174</v>
      </c>
      <c r="E187" s="18" t="str">
        <f>"02"</f>
        <v>02</v>
      </c>
      <c r="F187" s="18" t="s">
        <v>35</v>
      </c>
      <c r="G187" s="18" t="s">
        <v>96</v>
      </c>
      <c r="H187" s="18" t="s">
        <v>97</v>
      </c>
      <c r="I187" s="18" t="s">
        <v>173</v>
      </c>
      <c r="J187" s="18" t="str">
        <f>"01132"</f>
        <v>01132</v>
      </c>
      <c r="K187" s="18"/>
      <c r="L187" s="13"/>
      <c r="M187" s="13"/>
      <c r="N187" s="36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</row>
    <row r="188" spans="1:36" ht="14.95" customHeight="1" x14ac:dyDescent="0.2">
      <c r="A188" s="18" t="s">
        <v>261</v>
      </c>
      <c r="B188" s="19" t="s">
        <v>256</v>
      </c>
      <c r="C188" s="33"/>
      <c r="D188" s="18" t="s">
        <v>174</v>
      </c>
      <c r="E188" s="18" t="str">
        <f>"02"</f>
        <v>02</v>
      </c>
      <c r="F188" s="18" t="s">
        <v>35</v>
      </c>
      <c r="G188" s="18" t="s">
        <v>96</v>
      </c>
      <c r="H188" s="18" t="s">
        <v>97</v>
      </c>
      <c r="I188" s="18" t="s">
        <v>173</v>
      </c>
      <c r="J188" s="18" t="str">
        <f>"01132"</f>
        <v>01132</v>
      </c>
      <c r="K188" s="18"/>
      <c r="L188" s="13"/>
      <c r="M188" s="13"/>
      <c r="N188" s="36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</row>
    <row r="189" spans="1:36" ht="14.95" customHeight="1" x14ac:dyDescent="0.2">
      <c r="A189" s="18" t="s">
        <v>261</v>
      </c>
      <c r="B189" s="19" t="s">
        <v>256</v>
      </c>
      <c r="C189" s="33"/>
      <c r="D189" s="18" t="s">
        <v>174</v>
      </c>
      <c r="E189" s="18" t="str">
        <f>"02"</f>
        <v>02</v>
      </c>
      <c r="F189" s="18" t="s">
        <v>35</v>
      </c>
      <c r="G189" s="18" t="s">
        <v>96</v>
      </c>
      <c r="H189" s="18" t="s">
        <v>97</v>
      </c>
      <c r="I189" s="18" t="s">
        <v>175</v>
      </c>
      <c r="J189" s="18" t="str">
        <f>"01135"</f>
        <v>01135</v>
      </c>
      <c r="K189" s="18"/>
      <c r="L189" s="13"/>
      <c r="M189" s="13"/>
      <c r="N189" s="36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</row>
    <row r="190" spans="1:36" ht="14.95" customHeight="1" x14ac:dyDescent="0.2">
      <c r="A190" s="18" t="s">
        <v>261</v>
      </c>
      <c r="B190" s="19" t="s">
        <v>256</v>
      </c>
      <c r="C190" s="33"/>
      <c r="D190" s="18" t="s">
        <v>174</v>
      </c>
      <c r="E190" s="18" t="str">
        <f>"02"</f>
        <v>02</v>
      </c>
      <c r="F190" s="18" t="s">
        <v>35</v>
      </c>
      <c r="G190" s="18" t="s">
        <v>96</v>
      </c>
      <c r="H190" s="18" t="s">
        <v>97</v>
      </c>
      <c r="I190" s="18" t="s">
        <v>176</v>
      </c>
      <c r="J190" s="18" t="str">
        <f>"01136"</f>
        <v>01136</v>
      </c>
      <c r="K190" s="18"/>
      <c r="L190" s="13"/>
      <c r="M190" s="13"/>
      <c r="N190" s="36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</row>
    <row r="191" spans="1:36" ht="14.95" customHeight="1" x14ac:dyDescent="0.2">
      <c r="A191" s="18" t="s">
        <v>261</v>
      </c>
      <c r="B191" s="19" t="s">
        <v>256</v>
      </c>
      <c r="C191" s="33"/>
      <c r="D191" s="18" t="s">
        <v>174</v>
      </c>
      <c r="E191" s="18" t="str">
        <f>"02"</f>
        <v>02</v>
      </c>
      <c r="F191" s="18" t="s">
        <v>35</v>
      </c>
      <c r="G191" s="18" t="s">
        <v>96</v>
      </c>
      <c r="H191" s="18" t="s">
        <v>97</v>
      </c>
      <c r="I191" s="18" t="s">
        <v>242</v>
      </c>
      <c r="J191" s="18" t="str">
        <f>"01288"</f>
        <v>01288</v>
      </c>
      <c r="K191" s="18"/>
      <c r="L191" s="13"/>
      <c r="M191" s="13"/>
      <c r="N191" s="36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</row>
    <row r="192" spans="1:36" ht="14.95" customHeight="1" x14ac:dyDescent="0.25">
      <c r="A192" s="18"/>
      <c r="B192" s="24">
        <v>40355</v>
      </c>
      <c r="C192" s="33"/>
      <c r="D192" s="18" t="s">
        <v>77</v>
      </c>
      <c r="E192" s="18" t="str">
        <f>"04"</f>
        <v>04</v>
      </c>
      <c r="F192" s="18" t="s">
        <v>54</v>
      </c>
      <c r="G192" s="18" t="s">
        <v>55</v>
      </c>
      <c r="H192" s="18" t="s">
        <v>78</v>
      </c>
      <c r="I192" s="18" t="s">
        <v>12</v>
      </c>
      <c r="J192" s="18" t="str">
        <f>"00959"</f>
        <v>00959</v>
      </c>
      <c r="K192" s="18"/>
      <c r="L192" s="13"/>
      <c r="M192" s="13"/>
      <c r="N192" s="35"/>
      <c r="O192" s="16" t="s">
        <v>492</v>
      </c>
      <c r="P192" s="16" t="s">
        <v>77</v>
      </c>
      <c r="Q192" s="16" t="s">
        <v>273</v>
      </c>
      <c r="R192" s="16" t="s">
        <v>493</v>
      </c>
      <c r="S192" s="16" t="s">
        <v>54</v>
      </c>
      <c r="T192" s="16" t="s">
        <v>55</v>
      </c>
      <c r="U192" s="16" t="s">
        <v>78</v>
      </c>
      <c r="V192" s="16" t="s">
        <v>12</v>
      </c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</row>
    <row r="193" spans="1:36" ht="14.95" customHeight="1" x14ac:dyDescent="0.25">
      <c r="A193" s="18" t="s">
        <v>260</v>
      </c>
      <c r="B193" s="19">
        <v>41084</v>
      </c>
      <c r="C193" s="33"/>
      <c r="D193" s="18" t="s">
        <v>139</v>
      </c>
      <c r="E193" s="18" t="str">
        <f>"02"</f>
        <v>02</v>
      </c>
      <c r="F193" s="18" t="s">
        <v>47</v>
      </c>
      <c r="G193" s="18" t="s">
        <v>118</v>
      </c>
      <c r="H193" s="18" t="s">
        <v>119</v>
      </c>
      <c r="I193" s="18" t="s">
        <v>205</v>
      </c>
      <c r="J193" s="18" t="str">
        <f>"01212"</f>
        <v>01212</v>
      </c>
      <c r="K193" s="18"/>
      <c r="L193" s="13"/>
      <c r="M193" s="13"/>
      <c r="N193" s="35"/>
      <c r="O193" s="16" t="s">
        <v>310</v>
      </c>
      <c r="P193" s="16" t="s">
        <v>311</v>
      </c>
      <c r="Q193" s="16" t="s">
        <v>299</v>
      </c>
      <c r="R193" s="16" t="s">
        <v>327</v>
      </c>
      <c r="S193" s="16" t="s">
        <v>47</v>
      </c>
      <c r="T193" s="16" t="s">
        <v>118</v>
      </c>
      <c r="U193" s="16" t="s">
        <v>119</v>
      </c>
      <c r="V193" s="16" t="s">
        <v>205</v>
      </c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</row>
    <row r="194" spans="1:36" ht="14.95" customHeight="1" x14ac:dyDescent="0.25">
      <c r="A194" s="13"/>
      <c r="B194" s="13"/>
      <c r="C194" s="36"/>
      <c r="D194" s="13"/>
      <c r="E194" s="13"/>
      <c r="F194" s="13"/>
      <c r="G194" s="13"/>
      <c r="H194" s="13"/>
      <c r="I194" s="13"/>
      <c r="J194" s="13"/>
      <c r="K194" s="13" t="s">
        <v>518</v>
      </c>
      <c r="L194" s="13"/>
      <c r="M194" s="13"/>
      <c r="N194" s="35"/>
      <c r="O194" s="16" t="s">
        <v>487</v>
      </c>
      <c r="P194" s="16" t="s">
        <v>33</v>
      </c>
      <c r="Q194" s="16" t="s">
        <v>273</v>
      </c>
      <c r="R194" s="16" t="s">
        <v>415</v>
      </c>
      <c r="S194" s="16" t="s">
        <v>10</v>
      </c>
      <c r="T194" s="16" t="s">
        <v>28</v>
      </c>
      <c r="U194" s="16" t="s">
        <v>84</v>
      </c>
      <c r="V194" s="16" t="s">
        <v>12</v>
      </c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</row>
    <row r="195" spans="1:36" ht="14.95" customHeight="1" x14ac:dyDescent="0.25">
      <c r="A195" s="18" t="s">
        <v>262</v>
      </c>
      <c r="B195" s="24">
        <v>41398</v>
      </c>
      <c r="C195" s="33"/>
      <c r="D195" s="18" t="s">
        <v>33</v>
      </c>
      <c r="E195" s="18" t="str">
        <f>"04"</f>
        <v>04</v>
      </c>
      <c r="F195" s="18" t="s">
        <v>10</v>
      </c>
      <c r="G195" s="18" t="s">
        <v>12</v>
      </c>
      <c r="H195" s="18" t="s">
        <v>12</v>
      </c>
      <c r="I195" s="18" t="s">
        <v>12</v>
      </c>
      <c r="J195" s="18" t="str">
        <f>"00902"</f>
        <v>00902</v>
      </c>
      <c r="K195" s="18"/>
      <c r="L195" s="13"/>
      <c r="M195" s="13"/>
      <c r="N195" s="35"/>
      <c r="O195" s="16" t="s">
        <v>487</v>
      </c>
      <c r="P195" s="16" t="s">
        <v>33</v>
      </c>
      <c r="Q195" s="16" t="s">
        <v>273</v>
      </c>
      <c r="R195" s="16" t="s">
        <v>295</v>
      </c>
      <c r="S195" s="16" t="s">
        <v>10</v>
      </c>
      <c r="T195" s="16" t="s">
        <v>74</v>
      </c>
      <c r="U195" s="16" t="s">
        <v>87</v>
      </c>
      <c r="V195" s="16" t="s">
        <v>12</v>
      </c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</row>
    <row r="196" spans="1:36" ht="14.95" customHeight="1" x14ac:dyDescent="0.25">
      <c r="A196" s="13"/>
      <c r="B196" s="13"/>
      <c r="C196" s="36"/>
      <c r="D196" s="13"/>
      <c r="E196" s="13"/>
      <c r="F196" s="13"/>
      <c r="G196" s="13"/>
      <c r="H196" s="13"/>
      <c r="I196" s="13"/>
      <c r="J196" s="13"/>
      <c r="K196" s="13" t="s">
        <v>518</v>
      </c>
      <c r="L196" s="13"/>
      <c r="M196" s="13"/>
      <c r="N196" s="35"/>
      <c r="O196" s="16" t="s">
        <v>487</v>
      </c>
      <c r="P196" s="16" t="s">
        <v>33</v>
      </c>
      <c r="Q196" s="16" t="s">
        <v>273</v>
      </c>
      <c r="R196" s="16" t="s">
        <v>490</v>
      </c>
      <c r="S196" s="16" t="s">
        <v>36</v>
      </c>
      <c r="T196" s="16" t="s">
        <v>59</v>
      </c>
      <c r="U196" s="16" t="s">
        <v>491</v>
      </c>
      <c r="V196" s="16" t="s">
        <v>12</v>
      </c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</row>
    <row r="197" spans="1:36" ht="14.95" customHeight="1" x14ac:dyDescent="0.25">
      <c r="A197" s="13"/>
      <c r="B197" s="13"/>
      <c r="C197" s="36"/>
      <c r="D197" s="13"/>
      <c r="E197" s="13"/>
      <c r="F197" s="13"/>
      <c r="G197" s="13"/>
      <c r="H197" s="13"/>
      <c r="I197" s="13"/>
      <c r="J197" s="13"/>
      <c r="K197" s="13" t="s">
        <v>518</v>
      </c>
      <c r="L197" s="13"/>
      <c r="M197" s="13"/>
      <c r="N197" s="35"/>
      <c r="O197" s="16" t="s">
        <v>487</v>
      </c>
      <c r="P197" s="16" t="s">
        <v>33</v>
      </c>
      <c r="Q197" s="16" t="s">
        <v>273</v>
      </c>
      <c r="R197" s="16" t="s">
        <v>276</v>
      </c>
      <c r="S197" s="16" t="s">
        <v>39</v>
      </c>
      <c r="T197" s="16" t="s">
        <v>67</v>
      </c>
      <c r="U197" s="16" t="s">
        <v>130</v>
      </c>
      <c r="V197" s="16" t="s">
        <v>12</v>
      </c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</row>
    <row r="198" spans="1:36" ht="14.95" customHeight="1" x14ac:dyDescent="0.25">
      <c r="A198" s="13"/>
      <c r="B198" s="13"/>
      <c r="C198" s="36"/>
      <c r="D198" s="13"/>
      <c r="E198" s="13"/>
      <c r="F198" s="13"/>
      <c r="G198" s="13"/>
      <c r="H198" s="13"/>
      <c r="I198" s="13"/>
      <c r="J198" s="13"/>
      <c r="K198" s="13" t="s">
        <v>518</v>
      </c>
      <c r="L198" s="13"/>
      <c r="M198" s="13"/>
      <c r="N198" s="35"/>
      <c r="O198" s="16" t="s">
        <v>504</v>
      </c>
      <c r="P198" s="16" t="s">
        <v>32</v>
      </c>
      <c r="Q198" s="16" t="s">
        <v>273</v>
      </c>
      <c r="R198" s="16" t="s">
        <v>410</v>
      </c>
      <c r="S198" s="16" t="s">
        <v>36</v>
      </c>
      <c r="T198" s="16" t="s">
        <v>45</v>
      </c>
      <c r="U198" s="16" t="s">
        <v>57</v>
      </c>
      <c r="V198" s="16" t="s">
        <v>157</v>
      </c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</row>
    <row r="199" spans="1:36" ht="14.95" customHeight="1" x14ac:dyDescent="0.25">
      <c r="A199" s="18"/>
      <c r="B199" s="19">
        <v>41280</v>
      </c>
      <c r="C199" s="33"/>
      <c r="D199" s="18" t="s">
        <v>156</v>
      </c>
      <c r="E199" s="18" t="str">
        <f>"04"</f>
        <v>04</v>
      </c>
      <c r="F199" s="18" t="s">
        <v>35</v>
      </c>
      <c r="G199" s="18" t="s">
        <v>96</v>
      </c>
      <c r="H199" s="18" t="s">
        <v>97</v>
      </c>
      <c r="I199" s="18" t="s">
        <v>173</v>
      </c>
      <c r="J199" s="18" t="str">
        <f>"01132"</f>
        <v>01132</v>
      </c>
      <c r="K199" s="18"/>
      <c r="L199" s="13"/>
      <c r="M199" s="13"/>
      <c r="N199" s="35"/>
      <c r="O199" s="16" t="s">
        <v>510</v>
      </c>
      <c r="P199" s="16" t="s">
        <v>156</v>
      </c>
      <c r="Q199" s="16" t="s">
        <v>273</v>
      </c>
      <c r="R199" s="16" t="s">
        <v>513</v>
      </c>
      <c r="S199" s="16" t="s">
        <v>35</v>
      </c>
      <c r="T199" s="16" t="s">
        <v>96</v>
      </c>
      <c r="U199" s="16" t="s">
        <v>97</v>
      </c>
      <c r="V199" s="16" t="s">
        <v>173</v>
      </c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</row>
    <row r="200" spans="1:36" ht="14.95" customHeight="1" x14ac:dyDescent="0.25">
      <c r="A200" s="18" t="s">
        <v>261</v>
      </c>
      <c r="B200" s="24">
        <v>41602</v>
      </c>
      <c r="C200" s="33"/>
      <c r="D200" s="18" t="s">
        <v>152</v>
      </c>
      <c r="E200" s="18" t="str">
        <f>"04"</f>
        <v>04</v>
      </c>
      <c r="F200" s="18" t="s">
        <v>36</v>
      </c>
      <c r="G200" s="18" t="s">
        <v>59</v>
      </c>
      <c r="H200" s="18" t="s">
        <v>150</v>
      </c>
      <c r="I200" s="18" t="s">
        <v>181</v>
      </c>
      <c r="J200" s="18" t="str">
        <f>"01153"</f>
        <v>01153</v>
      </c>
      <c r="K200" s="18"/>
      <c r="L200" s="13" t="s">
        <v>518</v>
      </c>
      <c r="M200" s="13"/>
      <c r="N200" s="35"/>
      <c r="O200" s="16"/>
      <c r="P200" s="16"/>
      <c r="Q200" s="16"/>
      <c r="R200" s="16"/>
      <c r="S200" s="16"/>
      <c r="T200" s="16"/>
      <c r="U200" s="16"/>
      <c r="V200" s="16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</row>
    <row r="201" spans="1:36" ht="14.95" customHeight="1" x14ac:dyDescent="0.25">
      <c r="A201" s="13"/>
      <c r="B201" s="13"/>
      <c r="C201" s="36"/>
      <c r="D201" s="13"/>
      <c r="E201" s="13"/>
      <c r="F201" s="13"/>
      <c r="G201" s="13"/>
      <c r="H201" s="13"/>
      <c r="I201" s="13"/>
      <c r="J201" s="13"/>
      <c r="K201" s="13" t="s">
        <v>518</v>
      </c>
      <c r="L201" s="13"/>
      <c r="M201" s="13"/>
      <c r="N201" s="35"/>
      <c r="O201" s="16" t="s">
        <v>504</v>
      </c>
      <c r="P201" s="16" t="s">
        <v>32</v>
      </c>
      <c r="Q201" s="16" t="s">
        <v>273</v>
      </c>
      <c r="R201" s="16" t="s">
        <v>505</v>
      </c>
      <c r="S201" s="16" t="s">
        <v>36</v>
      </c>
      <c r="T201" s="16" t="s">
        <v>59</v>
      </c>
      <c r="U201" s="16" t="s">
        <v>60</v>
      </c>
      <c r="V201" s="16" t="s">
        <v>506</v>
      </c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</row>
    <row r="202" spans="1:36" ht="14.95" customHeight="1" x14ac:dyDescent="0.25">
      <c r="A202" s="18" t="s">
        <v>260</v>
      </c>
      <c r="B202" s="19">
        <v>41406</v>
      </c>
      <c r="C202" s="33"/>
      <c r="D202" s="18" t="s">
        <v>32</v>
      </c>
      <c r="E202" s="18" t="str">
        <f>"03"</f>
        <v>03</v>
      </c>
      <c r="F202" s="18" t="s">
        <v>47</v>
      </c>
      <c r="G202" s="18" t="s">
        <v>63</v>
      </c>
      <c r="H202" s="18" t="s">
        <v>106</v>
      </c>
      <c r="I202" s="18" t="s">
        <v>191</v>
      </c>
      <c r="J202" s="18" t="str">
        <f>"01178"</f>
        <v>01178</v>
      </c>
      <c r="K202" s="18"/>
      <c r="L202" s="13"/>
      <c r="M202" s="13"/>
      <c r="N202" s="35"/>
      <c r="O202" s="16" t="s">
        <v>501</v>
      </c>
      <c r="P202" s="16" t="s">
        <v>32</v>
      </c>
      <c r="Q202" s="16" t="s">
        <v>303</v>
      </c>
      <c r="R202" s="16" t="s">
        <v>502</v>
      </c>
      <c r="S202" s="16" t="s">
        <v>47</v>
      </c>
      <c r="T202" s="16" t="s">
        <v>63</v>
      </c>
      <c r="U202" s="16" t="s">
        <v>106</v>
      </c>
      <c r="V202" s="16" t="s">
        <v>191</v>
      </c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</row>
    <row r="203" spans="1:36" ht="14.95" customHeight="1" x14ac:dyDescent="0.25">
      <c r="A203" s="18" t="s">
        <v>262</v>
      </c>
      <c r="B203" s="24">
        <v>41398</v>
      </c>
      <c r="C203" s="33"/>
      <c r="D203" s="18" t="s">
        <v>160</v>
      </c>
      <c r="E203" s="18" t="str">
        <f>"03"</f>
        <v>03</v>
      </c>
      <c r="F203" s="18" t="s">
        <v>47</v>
      </c>
      <c r="G203" s="18" t="s">
        <v>63</v>
      </c>
      <c r="H203" s="18" t="s">
        <v>110</v>
      </c>
      <c r="I203" s="18" t="s">
        <v>165</v>
      </c>
      <c r="J203" s="18" t="str">
        <f>"01115"</f>
        <v>01115</v>
      </c>
      <c r="K203" s="18"/>
      <c r="L203" s="13"/>
      <c r="M203" s="13"/>
      <c r="N203" s="35"/>
      <c r="O203" s="16" t="s">
        <v>498</v>
      </c>
      <c r="P203" s="16" t="s">
        <v>160</v>
      </c>
      <c r="Q203" s="16" t="s">
        <v>303</v>
      </c>
      <c r="R203" s="16" t="s">
        <v>499</v>
      </c>
      <c r="S203" s="16" t="s">
        <v>47</v>
      </c>
      <c r="T203" s="16" t="s">
        <v>63</v>
      </c>
      <c r="U203" s="16" t="s">
        <v>110</v>
      </c>
      <c r="V203" s="16" t="s">
        <v>500</v>
      </c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</row>
    <row r="204" spans="1:36" ht="14.95" customHeight="1" x14ac:dyDescent="0.25">
      <c r="A204" s="18" t="s">
        <v>263</v>
      </c>
      <c r="B204" s="24">
        <v>41396</v>
      </c>
      <c r="C204" s="33"/>
      <c r="D204" s="18" t="s">
        <v>32</v>
      </c>
      <c r="E204" s="18" t="str">
        <f>"03"</f>
        <v>03</v>
      </c>
      <c r="F204" s="18" t="s">
        <v>47</v>
      </c>
      <c r="G204" s="18" t="s">
        <v>63</v>
      </c>
      <c r="H204" s="18" t="s">
        <v>110</v>
      </c>
      <c r="I204" s="18" t="s">
        <v>196</v>
      </c>
      <c r="J204" s="18" t="str">
        <f>"01186"</f>
        <v>01186</v>
      </c>
      <c r="K204" s="18"/>
      <c r="L204" s="13"/>
      <c r="M204" s="13"/>
      <c r="N204" s="35"/>
      <c r="O204" s="16" t="s">
        <v>501</v>
      </c>
      <c r="P204" s="16" t="s">
        <v>32</v>
      </c>
      <c r="Q204" s="16" t="s">
        <v>303</v>
      </c>
      <c r="R204" s="16" t="s">
        <v>341</v>
      </c>
      <c r="S204" s="16" t="s">
        <v>47</v>
      </c>
      <c r="T204" s="16" t="s">
        <v>63</v>
      </c>
      <c r="U204" s="16" t="s">
        <v>110</v>
      </c>
      <c r="V204" s="16" t="s">
        <v>196</v>
      </c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</row>
    <row r="205" spans="1:36" ht="14.95" customHeight="1" x14ac:dyDescent="0.25">
      <c r="A205" s="13"/>
      <c r="B205" s="13"/>
      <c r="C205" s="36"/>
      <c r="D205" s="13"/>
      <c r="E205" s="13"/>
      <c r="F205" s="13"/>
      <c r="G205" s="13"/>
      <c r="H205" s="13"/>
      <c r="I205" s="13"/>
      <c r="J205" s="13"/>
      <c r="K205" s="13" t="s">
        <v>518</v>
      </c>
      <c r="L205" s="13"/>
      <c r="M205" s="13"/>
      <c r="N205" s="35"/>
      <c r="O205" s="16" t="s">
        <v>504</v>
      </c>
      <c r="P205" s="16" t="s">
        <v>32</v>
      </c>
      <c r="Q205" s="16" t="s">
        <v>273</v>
      </c>
      <c r="R205" s="16" t="s">
        <v>507</v>
      </c>
      <c r="S205" s="16" t="s">
        <v>47</v>
      </c>
      <c r="T205" s="16" t="s">
        <v>48</v>
      </c>
      <c r="U205" s="16" t="s">
        <v>12</v>
      </c>
      <c r="V205" s="16" t="s">
        <v>186</v>
      </c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</row>
    <row r="206" spans="1:36" ht="14.95" customHeight="1" x14ac:dyDescent="0.25">
      <c r="A206" s="13"/>
      <c r="B206" s="13"/>
      <c r="C206" s="36"/>
      <c r="D206" s="13"/>
      <c r="E206" s="13"/>
      <c r="F206" s="13"/>
      <c r="G206" s="13"/>
      <c r="H206" s="13"/>
      <c r="I206" s="13"/>
      <c r="J206" s="13"/>
      <c r="K206" s="13" t="s">
        <v>518</v>
      </c>
      <c r="L206" s="13"/>
      <c r="M206" s="13"/>
      <c r="N206" s="35"/>
      <c r="O206" s="16" t="s">
        <v>494</v>
      </c>
      <c r="P206" s="16" t="s">
        <v>143</v>
      </c>
      <c r="Q206" s="16" t="s">
        <v>303</v>
      </c>
      <c r="R206" s="16" t="s">
        <v>495</v>
      </c>
      <c r="S206" s="16" t="s">
        <v>47</v>
      </c>
      <c r="T206" s="16" t="s">
        <v>112</v>
      </c>
      <c r="U206" s="16" t="s">
        <v>115</v>
      </c>
      <c r="V206" s="16" t="s">
        <v>496</v>
      </c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</row>
    <row r="207" spans="1:36" ht="14.95" customHeight="1" x14ac:dyDescent="0.25">
      <c r="A207" s="18"/>
      <c r="B207" s="19">
        <v>41203</v>
      </c>
      <c r="C207" s="33"/>
      <c r="D207" s="18" t="s">
        <v>143</v>
      </c>
      <c r="E207" s="18" t="str">
        <f>"03"</f>
        <v>03</v>
      </c>
      <c r="F207" s="18" t="s">
        <v>47</v>
      </c>
      <c r="G207" s="18" t="s">
        <v>118</v>
      </c>
      <c r="H207" s="18" t="s">
        <v>120</v>
      </c>
      <c r="I207" s="18" t="s">
        <v>207</v>
      </c>
      <c r="J207" s="18" t="str">
        <f>"01215"</f>
        <v>01215</v>
      </c>
      <c r="K207" s="18"/>
      <c r="L207" s="13"/>
      <c r="M207" s="13"/>
      <c r="N207" s="35"/>
      <c r="O207" s="16" t="s">
        <v>494</v>
      </c>
      <c r="P207" s="16" t="s">
        <v>143</v>
      </c>
      <c r="Q207" s="16" t="s">
        <v>303</v>
      </c>
      <c r="R207" s="16" t="s">
        <v>497</v>
      </c>
      <c r="S207" s="16" t="s">
        <v>47</v>
      </c>
      <c r="T207" s="16" t="s">
        <v>118</v>
      </c>
      <c r="U207" s="16" t="s">
        <v>120</v>
      </c>
      <c r="V207" s="16" t="s">
        <v>207</v>
      </c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</row>
    <row r="208" spans="1:36" ht="14.95" customHeight="1" x14ac:dyDescent="0.2">
      <c r="A208" s="18" t="s">
        <v>260</v>
      </c>
      <c r="B208" s="19">
        <v>41560</v>
      </c>
      <c r="C208" s="33"/>
      <c r="D208" s="18" t="s">
        <v>32</v>
      </c>
      <c r="E208" s="18" t="str">
        <f>"03"</f>
        <v>03</v>
      </c>
      <c r="F208" s="18" t="s">
        <v>47</v>
      </c>
      <c r="G208" s="18" t="s">
        <v>118</v>
      </c>
      <c r="H208" s="18" t="s">
        <v>120</v>
      </c>
      <c r="I208" s="18" t="s">
        <v>208</v>
      </c>
      <c r="J208" s="18" t="str">
        <f>"01216"</f>
        <v>01216</v>
      </c>
      <c r="K208" s="18"/>
      <c r="L208" s="13" t="s">
        <v>518</v>
      </c>
      <c r="M208" s="13"/>
      <c r="N208" s="36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</row>
    <row r="209" spans="1:36" ht="14.95" customHeight="1" x14ac:dyDescent="0.25">
      <c r="A209" s="13"/>
      <c r="B209" s="21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35"/>
      <c r="O209" s="16" t="s">
        <v>501</v>
      </c>
      <c r="P209" s="16" t="s">
        <v>32</v>
      </c>
      <c r="Q209" s="16" t="s">
        <v>303</v>
      </c>
      <c r="R209" s="16" t="s">
        <v>323</v>
      </c>
      <c r="S209" s="16" t="s">
        <v>47</v>
      </c>
      <c r="T209" s="16" t="s">
        <v>118</v>
      </c>
      <c r="U209" s="16" t="s">
        <v>120</v>
      </c>
      <c r="V209" s="16" t="s">
        <v>324</v>
      </c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</row>
    <row r="210" spans="1:36" ht="14.95" customHeight="1" x14ac:dyDescent="0.2">
      <c r="A210" s="26" t="s">
        <v>259</v>
      </c>
      <c r="B210" s="26"/>
      <c r="C210" s="26"/>
      <c r="D210" s="26"/>
      <c r="E210" s="26"/>
      <c r="F210" s="26"/>
      <c r="G210" s="26"/>
      <c r="H210" s="26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</row>
    <row r="211" spans="1:36" ht="14.95" customHeight="1" x14ac:dyDescent="0.2">
      <c r="A211" s="13"/>
      <c r="B211" s="21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</row>
    <row r="212" spans="1:36" ht="14.95" customHeight="1" x14ac:dyDescent="0.2">
      <c r="A212" s="13"/>
      <c r="B212" s="21"/>
      <c r="C212" s="13">
        <f>COUNTA(C3:C209)</f>
        <v>0</v>
      </c>
      <c r="D212" s="13"/>
      <c r="E212" s="13"/>
      <c r="F212" s="13"/>
      <c r="G212" s="13"/>
      <c r="H212" s="13"/>
      <c r="I212" s="13"/>
      <c r="J212" s="13"/>
      <c r="K212" s="13">
        <f>COUNTA(K3:K209)</f>
        <v>44</v>
      </c>
      <c r="L212" s="13">
        <f>COUNTA(L3:L209)</f>
        <v>30</v>
      </c>
      <c r="M212" s="13"/>
      <c r="N212" s="13">
        <f>COUNTA(N3:N209)</f>
        <v>0</v>
      </c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</row>
    <row r="213" spans="1:36" ht="14.95" customHeight="1" x14ac:dyDescent="0.2">
      <c r="A213" s="13"/>
      <c r="B213" s="21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</row>
    <row r="214" spans="1:36" ht="14.95" customHeight="1" x14ac:dyDescent="0.2">
      <c r="A214" s="13"/>
      <c r="B214" s="21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</row>
    <row r="215" spans="1:36" ht="14.95" customHeight="1" x14ac:dyDescent="0.2">
      <c r="A215" s="13"/>
      <c r="B215" s="21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</row>
    <row r="216" spans="1:36" ht="14.95" customHeight="1" x14ac:dyDescent="0.2">
      <c r="A216" s="13"/>
      <c r="B216" s="21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</row>
    <row r="217" spans="1:36" ht="14.95" customHeight="1" x14ac:dyDescent="0.2">
      <c r="A217" s="13"/>
      <c r="B217" s="21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</row>
    <row r="218" spans="1:36" ht="14.95" customHeight="1" x14ac:dyDescent="0.2">
      <c r="A218" s="13"/>
      <c r="B218" s="21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</row>
    <row r="219" spans="1:36" ht="14.95" customHeight="1" x14ac:dyDescent="0.2">
      <c r="A219" s="13"/>
      <c r="B219" s="21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</row>
    <row r="220" spans="1:36" ht="14.95" customHeight="1" x14ac:dyDescent="0.2">
      <c r="A220" s="13"/>
      <c r="B220" s="21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</row>
    <row r="221" spans="1:36" ht="14.95" customHeight="1" x14ac:dyDescent="0.2">
      <c r="A221" s="13"/>
      <c r="B221" s="21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</row>
    <row r="222" spans="1:36" ht="14.95" customHeight="1" x14ac:dyDescent="0.2">
      <c r="A222" s="13"/>
      <c r="B222" s="21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</row>
    <row r="223" spans="1:36" ht="14.95" customHeight="1" x14ac:dyDescent="0.2">
      <c r="A223" s="13"/>
      <c r="B223" s="21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</row>
    <row r="224" spans="1:36" ht="14.95" customHeight="1" x14ac:dyDescent="0.2">
      <c r="A224" s="13"/>
      <c r="B224" s="21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</row>
    <row r="225" spans="1:36" ht="14.95" customHeight="1" x14ac:dyDescent="0.2">
      <c r="A225" s="13"/>
      <c r="B225" s="21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</row>
    <row r="226" spans="1:36" ht="14.95" customHeight="1" x14ac:dyDescent="0.2">
      <c r="A226" s="13"/>
      <c r="B226" s="21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</row>
    <row r="227" spans="1:36" ht="14.95" customHeight="1" x14ac:dyDescent="0.2">
      <c r="A227" s="13"/>
      <c r="B227" s="21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</row>
    <row r="228" spans="1:36" ht="14.95" customHeight="1" x14ac:dyDescent="0.2">
      <c r="A228" s="13"/>
      <c r="B228" s="21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</row>
    <row r="229" spans="1:36" ht="14.95" customHeight="1" x14ac:dyDescent="0.2">
      <c r="A229" s="13"/>
      <c r="B229" s="21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</row>
    <row r="230" spans="1:36" ht="14.95" customHeight="1" x14ac:dyDescent="0.2">
      <c r="A230" s="13"/>
      <c r="B230" s="21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</row>
    <row r="231" spans="1:36" ht="14.95" customHeight="1" x14ac:dyDescent="0.2">
      <c r="A231" s="13"/>
      <c r="B231" s="21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</row>
    <row r="232" spans="1:36" ht="14.95" customHeight="1" x14ac:dyDescent="0.2">
      <c r="A232" s="13"/>
      <c r="B232" s="21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</row>
    <row r="233" spans="1:36" ht="14.95" customHeight="1" x14ac:dyDescent="0.2">
      <c r="A233" s="13"/>
      <c r="B233" s="21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</row>
    <row r="234" spans="1:36" ht="14.95" customHeight="1" x14ac:dyDescent="0.2">
      <c r="A234" s="13"/>
      <c r="B234" s="21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</row>
    <row r="235" spans="1:36" ht="14.95" customHeight="1" x14ac:dyDescent="0.2">
      <c r="A235" s="13"/>
      <c r="B235" s="21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</row>
    <row r="236" spans="1:36" ht="14.95" customHeight="1" x14ac:dyDescent="0.2">
      <c r="A236" s="13"/>
      <c r="B236" s="21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</row>
    <row r="237" spans="1:36" ht="14.95" customHeight="1" x14ac:dyDescent="0.2">
      <c r="A237" s="13"/>
      <c r="B237" s="21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</row>
    <row r="238" spans="1:36" ht="14.95" customHeight="1" x14ac:dyDescent="0.2">
      <c r="A238" s="13"/>
      <c r="B238" s="21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</row>
    <row r="239" spans="1:36" ht="14.95" customHeight="1" x14ac:dyDescent="0.2">
      <c r="A239" s="13"/>
      <c r="B239" s="21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</row>
    <row r="240" spans="1:36" ht="14.95" customHeight="1" x14ac:dyDescent="0.2">
      <c r="A240" s="13"/>
      <c r="B240" s="21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</row>
    <row r="241" spans="1:36" ht="14.95" customHeight="1" x14ac:dyDescent="0.2">
      <c r="A241" s="13"/>
      <c r="B241" s="21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</row>
    <row r="242" spans="1:36" ht="14.95" customHeight="1" x14ac:dyDescent="0.2">
      <c r="A242" s="13"/>
      <c r="B242" s="21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</row>
    <row r="243" spans="1:36" ht="14.95" customHeight="1" x14ac:dyDescent="0.2">
      <c r="A243" s="13"/>
      <c r="B243" s="21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</row>
    <row r="244" spans="1:36" ht="14.95" customHeight="1" x14ac:dyDescent="0.2">
      <c r="A244" s="13"/>
      <c r="B244" s="21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</row>
    <row r="245" spans="1:36" ht="14.95" customHeight="1" x14ac:dyDescent="0.2">
      <c r="A245" s="13"/>
      <c r="B245" s="21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</row>
    <row r="246" spans="1:36" ht="14.95" customHeight="1" x14ac:dyDescent="0.2">
      <c r="A246" s="13"/>
      <c r="B246" s="21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</row>
    <row r="247" spans="1:36" ht="14.95" customHeight="1" x14ac:dyDescent="0.2">
      <c r="A247" s="13"/>
      <c r="B247" s="21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</row>
    <row r="248" spans="1:36" ht="14.95" customHeight="1" x14ac:dyDescent="0.2">
      <c r="A248" s="13"/>
      <c r="B248" s="21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</row>
    <row r="249" spans="1:36" ht="14.95" customHeight="1" x14ac:dyDescent="0.2">
      <c r="A249" s="13"/>
      <c r="B249" s="21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</row>
    <row r="250" spans="1:36" ht="14.95" customHeight="1" x14ac:dyDescent="0.2">
      <c r="A250" s="13"/>
      <c r="B250" s="21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</row>
    <row r="251" spans="1:36" ht="14.95" customHeight="1" x14ac:dyDescent="0.2">
      <c r="A251" s="13"/>
      <c r="B251" s="21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</row>
    <row r="252" spans="1:36" ht="14.95" customHeight="1" x14ac:dyDescent="0.2">
      <c r="A252" s="13"/>
      <c r="B252" s="21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</row>
    <row r="253" spans="1:36" ht="14.95" customHeight="1" x14ac:dyDescent="0.2">
      <c r="A253" s="13"/>
      <c r="B253" s="21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</row>
    <row r="254" spans="1:36" ht="14.95" customHeight="1" x14ac:dyDescent="0.2">
      <c r="A254" s="13"/>
      <c r="B254" s="21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</row>
    <row r="255" spans="1:36" ht="14.95" customHeight="1" x14ac:dyDescent="0.2">
      <c r="A255" s="13"/>
      <c r="B255" s="21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</row>
    <row r="256" spans="1:36" ht="14.95" customHeight="1" x14ac:dyDescent="0.2">
      <c r="A256" s="13"/>
      <c r="B256" s="21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</row>
    <row r="257" spans="1:36" ht="14.95" customHeight="1" x14ac:dyDescent="0.2">
      <c r="A257" s="13"/>
      <c r="B257" s="21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</row>
    <row r="258" spans="1:36" ht="14.95" customHeight="1" x14ac:dyDescent="0.2">
      <c r="A258" s="13"/>
      <c r="B258" s="21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</row>
    <row r="259" spans="1:36" ht="14.95" customHeight="1" x14ac:dyDescent="0.2">
      <c r="A259" s="13"/>
      <c r="B259" s="21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</row>
    <row r="260" spans="1:36" ht="14.95" customHeight="1" x14ac:dyDescent="0.2">
      <c r="A260" s="13"/>
      <c r="B260" s="21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</row>
    <row r="261" spans="1:36" ht="14.95" customHeight="1" x14ac:dyDescent="0.2">
      <c r="A261" s="13"/>
      <c r="B261" s="21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</row>
    <row r="262" spans="1:36" ht="14.95" customHeight="1" x14ac:dyDescent="0.2">
      <c r="A262" s="13"/>
      <c r="B262" s="21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</row>
    <row r="263" spans="1:36" ht="14.95" customHeight="1" x14ac:dyDescent="0.2">
      <c r="A263" s="13"/>
      <c r="B263" s="21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</row>
    <row r="264" spans="1:36" ht="14.95" customHeight="1" x14ac:dyDescent="0.2">
      <c r="A264" s="13"/>
      <c r="B264" s="21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</row>
    <row r="265" spans="1:36" ht="14.95" customHeight="1" x14ac:dyDescent="0.2">
      <c r="A265" s="13"/>
      <c r="B265" s="21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</row>
    <row r="266" spans="1:36" ht="14.95" customHeight="1" x14ac:dyDescent="0.2">
      <c r="A266" s="13"/>
      <c r="B266" s="21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</row>
    <row r="267" spans="1:36" ht="14.95" customHeight="1" x14ac:dyDescent="0.2">
      <c r="A267" s="13"/>
      <c r="B267" s="21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</row>
    <row r="268" spans="1:36" ht="14.95" customHeight="1" x14ac:dyDescent="0.2">
      <c r="A268" s="13"/>
      <c r="B268" s="21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</row>
    <row r="269" spans="1:36" ht="14.95" customHeight="1" x14ac:dyDescent="0.2">
      <c r="A269" s="13"/>
      <c r="B269" s="21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</row>
    <row r="270" spans="1:36" ht="14.95" customHeight="1" x14ac:dyDescent="0.2">
      <c r="A270" s="13"/>
      <c r="B270" s="21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</row>
    <row r="271" spans="1:36" x14ac:dyDescent="0.2">
      <c r="A271" s="13"/>
      <c r="B271" s="21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</row>
    <row r="272" spans="1:36" x14ac:dyDescent="0.2">
      <c r="A272" s="13"/>
      <c r="B272" s="21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</row>
  </sheetData>
  <sortState ref="M3:V163">
    <sortCondition ref="N3:N163"/>
  </sortState>
  <pageMargins left="0.25" right="0.25" top="0.75" bottom="0.75" header="0.3" footer="0.3"/>
  <pageSetup paperSize="1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5"/>
  <sheetViews>
    <sheetView topLeftCell="A31" workbookViewId="0"/>
  </sheetViews>
  <sheetFormatPr defaultRowHeight="14.3" x14ac:dyDescent="0.25"/>
  <cols>
    <col min="1" max="1" width="35.25" bestFit="1" customWidth="1"/>
    <col min="2" max="2" width="13.875" bestFit="1" customWidth="1"/>
  </cols>
  <sheetData>
    <row r="3" spans="1:2" x14ac:dyDescent="0.25">
      <c r="A3" s="27" t="s">
        <v>521</v>
      </c>
      <c r="B3" t="s">
        <v>523</v>
      </c>
    </row>
    <row r="4" spans="1:2" x14ac:dyDescent="0.25">
      <c r="A4" s="28" t="s">
        <v>36</v>
      </c>
      <c r="B4" s="29">
        <v>20</v>
      </c>
    </row>
    <row r="5" spans="1:2" x14ac:dyDescent="0.25">
      <c r="A5" s="28" t="s">
        <v>16</v>
      </c>
      <c r="B5" s="29">
        <v>2</v>
      </c>
    </row>
    <row r="6" spans="1:2" x14ac:dyDescent="0.25">
      <c r="A6" s="28" t="s">
        <v>35</v>
      </c>
      <c r="B6" s="29">
        <v>33</v>
      </c>
    </row>
    <row r="7" spans="1:2" x14ac:dyDescent="0.25">
      <c r="A7" s="28" t="s">
        <v>10</v>
      </c>
      <c r="B7" s="29">
        <v>8</v>
      </c>
    </row>
    <row r="8" spans="1:2" x14ac:dyDescent="0.25">
      <c r="A8" s="28" t="s">
        <v>19</v>
      </c>
      <c r="B8" s="29">
        <v>1</v>
      </c>
    </row>
    <row r="9" spans="1:2" x14ac:dyDescent="0.25">
      <c r="A9" s="28" t="s">
        <v>15</v>
      </c>
      <c r="B9" s="29">
        <v>5</v>
      </c>
    </row>
    <row r="10" spans="1:2" x14ac:dyDescent="0.25">
      <c r="A10" s="28" t="s">
        <v>24</v>
      </c>
      <c r="B10" s="29">
        <v>1</v>
      </c>
    </row>
    <row r="11" spans="1:2" x14ac:dyDescent="0.25">
      <c r="A11" s="28" t="s">
        <v>40</v>
      </c>
      <c r="B11" s="29">
        <v>7</v>
      </c>
    </row>
    <row r="12" spans="1:2" x14ac:dyDescent="0.25">
      <c r="A12" s="28" t="s">
        <v>54</v>
      </c>
      <c r="B12" s="29">
        <v>6</v>
      </c>
    </row>
    <row r="13" spans="1:2" x14ac:dyDescent="0.25">
      <c r="A13" s="28" t="s">
        <v>39</v>
      </c>
      <c r="B13" s="29">
        <v>8</v>
      </c>
    </row>
    <row r="14" spans="1:2" x14ac:dyDescent="0.25">
      <c r="A14" s="28" t="s">
        <v>47</v>
      </c>
      <c r="B14" s="29">
        <v>71</v>
      </c>
    </row>
    <row r="15" spans="1:2" x14ac:dyDescent="0.25">
      <c r="A15" s="28" t="s">
        <v>522</v>
      </c>
      <c r="B15" s="29">
        <v>162</v>
      </c>
    </row>
  </sheetData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16"/>
  <sheetViews>
    <sheetView topLeftCell="A28" workbookViewId="0"/>
  </sheetViews>
  <sheetFormatPr defaultRowHeight="14.3" x14ac:dyDescent="0.25"/>
  <cols>
    <col min="1" max="1" width="35.25" bestFit="1" customWidth="1"/>
    <col min="2" max="2" width="19.375" bestFit="1" customWidth="1"/>
    <col min="3" max="3" width="5.75" customWidth="1"/>
    <col min="4" max="4" width="8.125" customWidth="1"/>
    <col min="5" max="5" width="8.75" customWidth="1"/>
    <col min="6" max="6" width="21.75" bestFit="1" customWidth="1"/>
    <col min="7" max="7" width="9.75" bestFit="1" customWidth="1"/>
    <col min="8" max="8" width="7.25" customWidth="1"/>
    <col min="9" max="9" width="11.25" bestFit="1" customWidth="1"/>
  </cols>
  <sheetData>
    <row r="3" spans="1:9" x14ac:dyDescent="0.25">
      <c r="A3" s="27" t="s">
        <v>523</v>
      </c>
      <c r="B3" s="27" t="s">
        <v>524</v>
      </c>
    </row>
    <row r="4" spans="1:9" x14ac:dyDescent="0.25">
      <c r="A4" s="27" t="s">
        <v>521</v>
      </c>
      <c r="B4" t="s">
        <v>260</v>
      </c>
      <c r="C4" t="s">
        <v>265</v>
      </c>
      <c r="D4" t="s">
        <v>264</v>
      </c>
      <c r="E4" t="s">
        <v>261</v>
      </c>
      <c r="F4" t="s">
        <v>262</v>
      </c>
      <c r="G4" t="s">
        <v>263</v>
      </c>
      <c r="H4" t="s">
        <v>525</v>
      </c>
      <c r="I4" t="s">
        <v>522</v>
      </c>
    </row>
    <row r="5" spans="1:9" x14ac:dyDescent="0.25">
      <c r="A5" s="28" t="s">
        <v>36</v>
      </c>
      <c r="B5" s="29">
        <v>2</v>
      </c>
      <c r="C5" s="29"/>
      <c r="D5" s="29"/>
      <c r="E5" s="29">
        <v>9</v>
      </c>
      <c r="F5" s="29">
        <v>2</v>
      </c>
      <c r="G5" s="29">
        <v>3</v>
      </c>
      <c r="H5" s="29">
        <v>4</v>
      </c>
      <c r="I5" s="29">
        <v>20</v>
      </c>
    </row>
    <row r="6" spans="1:9" x14ac:dyDescent="0.25">
      <c r="A6" s="28" t="s">
        <v>16</v>
      </c>
      <c r="B6" s="29"/>
      <c r="C6" s="29"/>
      <c r="D6" s="29"/>
      <c r="E6" s="29"/>
      <c r="F6" s="29"/>
      <c r="G6" s="29"/>
      <c r="H6" s="29">
        <v>2</v>
      </c>
      <c r="I6" s="29">
        <v>2</v>
      </c>
    </row>
    <row r="7" spans="1:9" x14ac:dyDescent="0.25">
      <c r="A7" s="28" t="s">
        <v>35</v>
      </c>
      <c r="B7" s="29">
        <v>3</v>
      </c>
      <c r="C7" s="29">
        <v>2</v>
      </c>
      <c r="D7" s="29"/>
      <c r="E7" s="29">
        <v>15</v>
      </c>
      <c r="F7" s="29">
        <v>7</v>
      </c>
      <c r="G7" s="29">
        <v>2</v>
      </c>
      <c r="H7" s="29">
        <v>4</v>
      </c>
      <c r="I7" s="29">
        <v>33</v>
      </c>
    </row>
    <row r="8" spans="1:9" x14ac:dyDescent="0.25">
      <c r="A8" s="28" t="s">
        <v>10</v>
      </c>
      <c r="B8" s="29"/>
      <c r="C8" s="29"/>
      <c r="D8" s="29"/>
      <c r="E8" s="29"/>
      <c r="F8" s="29">
        <v>2</v>
      </c>
      <c r="G8" s="29"/>
      <c r="H8" s="29">
        <v>6</v>
      </c>
      <c r="I8" s="29">
        <v>8</v>
      </c>
    </row>
    <row r="9" spans="1:9" x14ac:dyDescent="0.25">
      <c r="A9" s="28" t="s">
        <v>19</v>
      </c>
      <c r="B9" s="29"/>
      <c r="C9" s="29"/>
      <c r="D9" s="29"/>
      <c r="E9" s="29"/>
      <c r="F9" s="29"/>
      <c r="G9" s="29"/>
      <c r="H9" s="29">
        <v>1</v>
      </c>
      <c r="I9" s="29">
        <v>1</v>
      </c>
    </row>
    <row r="10" spans="1:9" x14ac:dyDescent="0.25">
      <c r="A10" s="28" t="s">
        <v>15</v>
      </c>
      <c r="B10" s="29">
        <v>2</v>
      </c>
      <c r="C10" s="29"/>
      <c r="D10" s="29"/>
      <c r="E10" s="29"/>
      <c r="F10" s="29"/>
      <c r="G10" s="29">
        <v>1</v>
      </c>
      <c r="H10" s="29">
        <v>2</v>
      </c>
      <c r="I10" s="29">
        <v>5</v>
      </c>
    </row>
    <row r="11" spans="1:9" x14ac:dyDescent="0.25">
      <c r="A11" s="28" t="s">
        <v>24</v>
      </c>
      <c r="B11" s="29"/>
      <c r="C11" s="29"/>
      <c r="D11" s="29"/>
      <c r="E11" s="29"/>
      <c r="F11" s="29"/>
      <c r="G11" s="29"/>
      <c r="H11" s="29">
        <v>1</v>
      </c>
      <c r="I11" s="29">
        <v>1</v>
      </c>
    </row>
    <row r="12" spans="1:9" x14ac:dyDescent="0.25">
      <c r="A12" s="28" t="s">
        <v>40</v>
      </c>
      <c r="B12" s="29"/>
      <c r="C12" s="29"/>
      <c r="D12" s="29"/>
      <c r="E12" s="29">
        <v>2</v>
      </c>
      <c r="F12" s="29"/>
      <c r="G12" s="29"/>
      <c r="H12" s="29">
        <v>5</v>
      </c>
      <c r="I12" s="29">
        <v>7</v>
      </c>
    </row>
    <row r="13" spans="1:9" x14ac:dyDescent="0.25">
      <c r="A13" s="28" t="s">
        <v>54</v>
      </c>
      <c r="B13" s="29"/>
      <c r="C13" s="29"/>
      <c r="D13" s="29"/>
      <c r="E13" s="29"/>
      <c r="F13" s="29"/>
      <c r="G13" s="29"/>
      <c r="H13" s="29">
        <v>6</v>
      </c>
      <c r="I13" s="29">
        <v>6</v>
      </c>
    </row>
    <row r="14" spans="1:9" x14ac:dyDescent="0.25">
      <c r="A14" s="28" t="s">
        <v>39</v>
      </c>
      <c r="B14" s="29"/>
      <c r="C14" s="29">
        <v>1</v>
      </c>
      <c r="D14" s="29"/>
      <c r="E14" s="29"/>
      <c r="F14" s="29"/>
      <c r="G14" s="29"/>
      <c r="H14" s="29">
        <v>7</v>
      </c>
      <c r="I14" s="29">
        <v>8</v>
      </c>
    </row>
    <row r="15" spans="1:9" x14ac:dyDescent="0.25">
      <c r="A15" s="28" t="s">
        <v>47</v>
      </c>
      <c r="B15" s="29">
        <v>11</v>
      </c>
      <c r="C15" s="29">
        <v>5</v>
      </c>
      <c r="D15" s="29">
        <v>2</v>
      </c>
      <c r="E15" s="29">
        <v>12</v>
      </c>
      <c r="F15" s="29">
        <v>5</v>
      </c>
      <c r="G15" s="29">
        <v>5</v>
      </c>
      <c r="H15" s="29">
        <v>31</v>
      </c>
      <c r="I15" s="29">
        <v>71</v>
      </c>
    </row>
    <row r="16" spans="1:9" x14ac:dyDescent="0.25">
      <c r="A16" s="28" t="s">
        <v>522</v>
      </c>
      <c r="B16" s="29">
        <v>18</v>
      </c>
      <c r="C16" s="29">
        <v>8</v>
      </c>
      <c r="D16" s="29">
        <v>2</v>
      </c>
      <c r="E16" s="29">
        <v>38</v>
      </c>
      <c r="F16" s="29">
        <v>16</v>
      </c>
      <c r="G16" s="29">
        <v>11</v>
      </c>
      <c r="H16" s="29">
        <v>69</v>
      </c>
      <c r="I16" s="29">
        <v>162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6"/>
  <sheetViews>
    <sheetView workbookViewId="0">
      <selection activeCell="J21" sqref="J21"/>
    </sheetView>
  </sheetViews>
  <sheetFormatPr defaultRowHeight="14.3" x14ac:dyDescent="0.25"/>
  <cols>
    <col min="1" max="1" width="35.25" customWidth="1"/>
    <col min="2" max="2" width="16.25" customWidth="1"/>
    <col min="3" max="6" width="5" customWidth="1"/>
    <col min="7" max="7" width="8.625" customWidth="1"/>
    <col min="8" max="8" width="11.25" customWidth="1"/>
    <col min="9" max="10" width="9.75" customWidth="1"/>
    <col min="11" max="11" width="10.75" customWidth="1"/>
    <col min="12" max="12" width="9.75" customWidth="1"/>
    <col min="13" max="13" width="10.75" customWidth="1"/>
    <col min="14" max="15" width="9.75" customWidth="1"/>
    <col min="16" max="16" width="8.75" customWidth="1"/>
    <col min="17" max="17" width="9.75" customWidth="1"/>
    <col min="18" max="18" width="8.75" customWidth="1"/>
    <col min="19" max="19" width="10.75" customWidth="1"/>
    <col min="20" max="20" width="9.75" customWidth="1"/>
    <col min="21" max="22" width="10.75" customWidth="1"/>
    <col min="23" max="27" width="8.75" customWidth="1"/>
    <col min="28" max="32" width="9.75" customWidth="1"/>
    <col min="33" max="33" width="8.75" customWidth="1"/>
    <col min="34" max="37" width="9.75" customWidth="1"/>
    <col min="38" max="40" width="10.75" customWidth="1"/>
    <col min="41" max="43" width="9.75" customWidth="1"/>
    <col min="44" max="47" width="10.75" customWidth="1"/>
    <col min="48" max="49" width="8.75" customWidth="1"/>
    <col min="50" max="52" width="9.75" customWidth="1"/>
    <col min="53" max="53" width="8.75" customWidth="1"/>
    <col min="54" max="54" width="9.75" customWidth="1"/>
    <col min="55" max="55" width="8.75" customWidth="1"/>
    <col min="56" max="57" width="9.75" customWidth="1"/>
    <col min="58" max="58" width="8.75" customWidth="1"/>
    <col min="59" max="63" width="9.75" customWidth="1"/>
    <col min="64" max="65" width="8.75" customWidth="1"/>
    <col min="66" max="68" width="9.75" customWidth="1"/>
    <col min="69" max="69" width="8.75" customWidth="1"/>
    <col min="70" max="70" width="9.75" customWidth="1"/>
    <col min="71" max="71" width="8.75" customWidth="1"/>
    <col min="72" max="77" width="9.75" customWidth="1"/>
    <col min="78" max="81" width="8.75" customWidth="1"/>
    <col min="82" max="84" width="9.75" customWidth="1"/>
    <col min="85" max="86" width="8.75" customWidth="1"/>
    <col min="87" max="93" width="9.75" customWidth="1"/>
    <col min="94" max="96" width="10.75" customWidth="1"/>
    <col min="97" max="98" width="9.75" customWidth="1"/>
    <col min="99" max="100" width="10.75" customWidth="1"/>
    <col min="101" max="101" width="11.25" bestFit="1" customWidth="1"/>
  </cols>
  <sheetData>
    <row r="3" spans="1:8" x14ac:dyDescent="0.25">
      <c r="A3" s="27" t="s">
        <v>523</v>
      </c>
      <c r="B3" s="27" t="s">
        <v>524</v>
      </c>
    </row>
    <row r="4" spans="1:8" x14ac:dyDescent="0.25">
      <c r="A4" s="27" t="s">
        <v>521</v>
      </c>
      <c r="B4">
        <v>2009</v>
      </c>
      <c r="C4">
        <v>2010</v>
      </c>
      <c r="D4">
        <v>2011</v>
      </c>
      <c r="E4">
        <v>2012</v>
      </c>
      <c r="F4">
        <v>2013</v>
      </c>
      <c r="G4" t="s">
        <v>527</v>
      </c>
      <c r="H4" t="s">
        <v>522</v>
      </c>
    </row>
    <row r="5" spans="1:8" x14ac:dyDescent="0.25">
      <c r="A5" s="28" t="s">
        <v>36</v>
      </c>
      <c r="B5" s="29"/>
      <c r="C5" s="29"/>
      <c r="D5" s="29">
        <v>2</v>
      </c>
      <c r="E5" s="29">
        <v>6</v>
      </c>
      <c r="F5" s="29">
        <v>12</v>
      </c>
      <c r="G5" s="29"/>
      <c r="H5" s="29">
        <v>20</v>
      </c>
    </row>
    <row r="6" spans="1:8" x14ac:dyDescent="0.25">
      <c r="A6" s="28" t="s">
        <v>16</v>
      </c>
      <c r="B6" s="29"/>
      <c r="C6" s="29"/>
      <c r="D6" s="29"/>
      <c r="E6" s="29">
        <v>1</v>
      </c>
      <c r="F6" s="29">
        <v>1</v>
      </c>
      <c r="G6" s="29"/>
      <c r="H6" s="29">
        <v>2</v>
      </c>
    </row>
    <row r="7" spans="1:8" x14ac:dyDescent="0.25">
      <c r="A7" s="28" t="s">
        <v>35</v>
      </c>
      <c r="B7" s="29"/>
      <c r="C7" s="29">
        <v>2</v>
      </c>
      <c r="D7" s="29"/>
      <c r="E7" s="29">
        <v>7</v>
      </c>
      <c r="F7" s="29">
        <v>16</v>
      </c>
      <c r="G7" s="29">
        <v>8</v>
      </c>
      <c r="H7" s="29">
        <v>33</v>
      </c>
    </row>
    <row r="8" spans="1:8" x14ac:dyDescent="0.25">
      <c r="A8" s="28" t="s">
        <v>10</v>
      </c>
      <c r="B8" s="29"/>
      <c r="C8" s="29"/>
      <c r="D8" s="29">
        <v>2</v>
      </c>
      <c r="E8" s="29">
        <v>3</v>
      </c>
      <c r="F8" s="29">
        <v>3</v>
      </c>
      <c r="G8" s="29"/>
      <c r="H8" s="29">
        <v>8</v>
      </c>
    </row>
    <row r="9" spans="1:8" x14ac:dyDescent="0.25">
      <c r="A9" s="28" t="s">
        <v>19</v>
      </c>
      <c r="B9" s="29"/>
      <c r="C9" s="29"/>
      <c r="D9" s="29"/>
      <c r="E9" s="29"/>
      <c r="F9" s="29">
        <v>1</v>
      </c>
      <c r="G9" s="29"/>
      <c r="H9" s="29">
        <v>1</v>
      </c>
    </row>
    <row r="10" spans="1:8" x14ac:dyDescent="0.25">
      <c r="A10" s="28" t="s">
        <v>15</v>
      </c>
      <c r="B10" s="29"/>
      <c r="C10" s="29"/>
      <c r="D10" s="29"/>
      <c r="E10" s="29">
        <v>2</v>
      </c>
      <c r="F10" s="29">
        <v>3</v>
      </c>
      <c r="G10" s="29"/>
      <c r="H10" s="29">
        <v>5</v>
      </c>
    </row>
    <row r="11" spans="1:8" x14ac:dyDescent="0.25">
      <c r="A11" s="28" t="s">
        <v>24</v>
      </c>
      <c r="B11" s="29"/>
      <c r="C11" s="29"/>
      <c r="D11" s="29">
        <v>1</v>
      </c>
      <c r="E11" s="29"/>
      <c r="F11" s="29"/>
      <c r="G11" s="29"/>
      <c r="H11" s="29">
        <v>1</v>
      </c>
    </row>
    <row r="12" spans="1:8" x14ac:dyDescent="0.25">
      <c r="A12" s="28" t="s">
        <v>40</v>
      </c>
      <c r="B12" s="29">
        <v>1</v>
      </c>
      <c r="C12" s="29">
        <v>1</v>
      </c>
      <c r="D12" s="29"/>
      <c r="E12" s="29">
        <v>1</v>
      </c>
      <c r="F12" s="29">
        <v>4</v>
      </c>
      <c r="G12" s="29"/>
      <c r="H12" s="29">
        <v>7</v>
      </c>
    </row>
    <row r="13" spans="1:8" x14ac:dyDescent="0.25">
      <c r="A13" s="28" t="s">
        <v>54</v>
      </c>
      <c r="B13" s="29"/>
      <c r="C13" s="29">
        <v>2</v>
      </c>
      <c r="D13" s="29">
        <v>2</v>
      </c>
      <c r="E13" s="29"/>
      <c r="F13" s="29">
        <v>2</v>
      </c>
      <c r="G13" s="29"/>
      <c r="H13" s="29">
        <v>6</v>
      </c>
    </row>
    <row r="14" spans="1:8" x14ac:dyDescent="0.25">
      <c r="A14" s="28" t="s">
        <v>39</v>
      </c>
      <c r="B14" s="29"/>
      <c r="C14" s="29">
        <v>2</v>
      </c>
      <c r="D14" s="29"/>
      <c r="E14" s="29">
        <v>5</v>
      </c>
      <c r="F14" s="29">
        <v>1</v>
      </c>
      <c r="G14" s="29"/>
      <c r="H14" s="29">
        <v>8</v>
      </c>
    </row>
    <row r="15" spans="1:8" x14ac:dyDescent="0.25">
      <c r="A15" s="28" t="s">
        <v>47</v>
      </c>
      <c r="B15" s="29"/>
      <c r="C15" s="29">
        <v>4</v>
      </c>
      <c r="D15" s="29">
        <v>2</v>
      </c>
      <c r="E15" s="29">
        <v>17</v>
      </c>
      <c r="F15" s="29">
        <v>48</v>
      </c>
      <c r="G15" s="29"/>
      <c r="H15" s="29">
        <v>71</v>
      </c>
    </row>
    <row r="16" spans="1:8" x14ac:dyDescent="0.25">
      <c r="A16" s="28" t="s">
        <v>522</v>
      </c>
      <c r="B16" s="29">
        <v>1</v>
      </c>
      <c r="C16" s="29">
        <v>11</v>
      </c>
      <c r="D16" s="29">
        <v>9</v>
      </c>
      <c r="E16" s="29">
        <v>42</v>
      </c>
      <c r="F16" s="29">
        <v>91</v>
      </c>
      <c r="G16" s="29">
        <v>8</v>
      </c>
      <c r="H16" s="29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5"/>
  <sheetViews>
    <sheetView tabSelected="1" topLeftCell="F1" workbookViewId="0">
      <selection activeCell="M11" sqref="M11"/>
    </sheetView>
  </sheetViews>
  <sheetFormatPr defaultColWidth="9.125" defaultRowHeight="10.9" x14ac:dyDescent="0.2"/>
  <cols>
    <col min="1" max="1" width="11.75" style="4" customWidth="1"/>
    <col min="2" max="2" width="11.875" style="5" bestFit="1" customWidth="1"/>
    <col min="3" max="3" width="11.875" style="32" customWidth="1"/>
    <col min="4" max="4" width="8.625" style="4" customWidth="1"/>
    <col min="5" max="5" width="23.625" style="4" bestFit="1" customWidth="1"/>
    <col min="6" max="6" width="5.125" style="4" customWidth="1"/>
    <col min="7" max="7" width="6.375" style="4" customWidth="1"/>
    <col min="8" max="9" width="25.875" style="4" bestFit="1" customWidth="1"/>
    <col min="10" max="10" width="24.75" style="4" bestFit="1" customWidth="1"/>
    <col min="11" max="11" width="26" style="4" bestFit="1" customWidth="1"/>
    <col min="12" max="12" width="8.875" style="4" customWidth="1"/>
    <col min="13" max="13" width="9.25" style="4" customWidth="1"/>
    <col min="14" max="14" width="17.375" style="4" bestFit="1" customWidth="1"/>
    <col min="15" max="15" width="5.25" style="4" bestFit="1" customWidth="1"/>
    <col min="16" max="16" width="13.75" style="4" bestFit="1" customWidth="1"/>
    <col min="17" max="16384" width="9.125" style="4"/>
  </cols>
  <sheetData>
    <row r="1" spans="1:14" s="1" customFormat="1" ht="23.95" x14ac:dyDescent="0.2">
      <c r="A1" s="6" t="s">
        <v>258</v>
      </c>
      <c r="B1" s="7" t="s">
        <v>257</v>
      </c>
      <c r="C1" s="30" t="s">
        <v>526</v>
      </c>
      <c r="D1" s="6" t="s">
        <v>266</v>
      </c>
      <c r="E1" s="6" t="s">
        <v>0</v>
      </c>
      <c r="F1" s="6" t="s">
        <v>1</v>
      </c>
      <c r="G1" s="6" t="s">
        <v>2</v>
      </c>
      <c r="H1" s="6" t="s">
        <v>3</v>
      </c>
      <c r="I1" s="6" t="s">
        <v>4</v>
      </c>
      <c r="J1" s="6" t="s">
        <v>5</v>
      </c>
      <c r="K1" s="6" t="s">
        <v>6</v>
      </c>
      <c r="L1" s="6" t="s">
        <v>7</v>
      </c>
      <c r="M1" s="6" t="s">
        <v>8</v>
      </c>
      <c r="N1" s="6" t="s">
        <v>9</v>
      </c>
    </row>
    <row r="2" spans="1:14" s="2" customFormat="1" ht="11.55" x14ac:dyDescent="0.2">
      <c r="A2" s="8" t="s">
        <v>263</v>
      </c>
      <c r="B2" s="9">
        <v>41272</v>
      </c>
      <c r="C2" s="31">
        <f>YEAR(B2)</f>
        <v>2012</v>
      </c>
      <c r="D2" s="37"/>
      <c r="E2" s="8" t="s">
        <v>159</v>
      </c>
      <c r="F2" s="8" t="str">
        <f>"02"</f>
        <v>02</v>
      </c>
      <c r="G2" s="8" t="str">
        <f>"01263"</f>
        <v>01263</v>
      </c>
      <c r="H2" s="8" t="s">
        <v>36</v>
      </c>
      <c r="I2" s="8" t="s">
        <v>45</v>
      </c>
      <c r="J2" s="8" t="s">
        <v>91</v>
      </c>
      <c r="K2" s="8" t="s">
        <v>227</v>
      </c>
      <c r="L2" s="37"/>
      <c r="M2" s="37"/>
      <c r="N2" s="37"/>
    </row>
    <row r="3" spans="1:14" s="2" customFormat="1" ht="11.55" x14ac:dyDescent="0.2">
      <c r="A3" s="8" t="s">
        <v>263</v>
      </c>
      <c r="B3" s="9">
        <v>41272</v>
      </c>
      <c r="C3" s="31">
        <f t="shared" ref="C3:C66" si="0">YEAR(B3)</f>
        <v>2012</v>
      </c>
      <c r="D3" s="37"/>
      <c r="E3" s="8" t="s">
        <v>164</v>
      </c>
      <c r="F3" s="8" t="str">
        <f>"02"</f>
        <v>02</v>
      </c>
      <c r="G3" s="8" t="str">
        <f>"01111"</f>
        <v>01111</v>
      </c>
      <c r="H3" s="8" t="s">
        <v>36</v>
      </c>
      <c r="I3" s="8" t="s">
        <v>45</v>
      </c>
      <c r="J3" s="8" t="s">
        <v>92</v>
      </c>
      <c r="K3" s="8" t="s">
        <v>163</v>
      </c>
      <c r="L3" s="37"/>
      <c r="M3" s="37"/>
      <c r="N3" s="37"/>
    </row>
    <row r="4" spans="1:14" s="2" customFormat="1" ht="12.1" x14ac:dyDescent="0.2">
      <c r="A4" s="8"/>
      <c r="B4" s="10">
        <v>41486</v>
      </c>
      <c r="C4" s="31">
        <f t="shared" si="0"/>
        <v>2013</v>
      </c>
      <c r="D4" s="38"/>
      <c r="E4" s="11" t="s">
        <v>162</v>
      </c>
      <c r="F4" s="11" t="str">
        <f>"02"</f>
        <v>02</v>
      </c>
      <c r="G4" s="11" t="str">
        <f>"01110"</f>
        <v>01110</v>
      </c>
      <c r="H4" s="11" t="s">
        <v>36</v>
      </c>
      <c r="I4" s="11" t="s">
        <v>45</v>
      </c>
      <c r="J4" s="11" t="s">
        <v>92</v>
      </c>
      <c r="K4" s="11" t="s">
        <v>161</v>
      </c>
      <c r="L4" s="38"/>
      <c r="M4" s="38"/>
      <c r="N4" s="38"/>
    </row>
    <row r="5" spans="1:14" s="2" customFormat="1" ht="11.55" x14ac:dyDescent="0.2">
      <c r="A5" s="8" t="s">
        <v>263</v>
      </c>
      <c r="B5" s="10">
        <v>41233</v>
      </c>
      <c r="C5" s="31">
        <f t="shared" si="0"/>
        <v>2012</v>
      </c>
      <c r="D5" s="37"/>
      <c r="E5" s="8" t="s">
        <v>30</v>
      </c>
      <c r="F5" s="8" t="str">
        <f>"02"</f>
        <v>02</v>
      </c>
      <c r="G5" s="8" t="str">
        <f>"00910"</f>
        <v>00910</v>
      </c>
      <c r="H5" s="8" t="s">
        <v>36</v>
      </c>
      <c r="I5" s="8" t="s">
        <v>45</v>
      </c>
      <c r="J5" s="8" t="s">
        <v>12</v>
      </c>
      <c r="K5" s="8" t="s">
        <v>12</v>
      </c>
      <c r="L5" s="37"/>
      <c r="M5" s="37"/>
      <c r="N5" s="37"/>
    </row>
    <row r="6" spans="1:14" s="2" customFormat="1" ht="23.1" x14ac:dyDescent="0.2">
      <c r="A6" s="8" t="s">
        <v>262</v>
      </c>
      <c r="B6" s="10">
        <v>41272</v>
      </c>
      <c r="C6" s="31">
        <f t="shared" si="0"/>
        <v>2012</v>
      </c>
      <c r="D6" s="37"/>
      <c r="E6" s="8" t="s">
        <v>184</v>
      </c>
      <c r="F6" s="8" t="str">
        <f>"02"</f>
        <v>02</v>
      </c>
      <c r="G6" s="8" t="str">
        <f>"01154"</f>
        <v>01154</v>
      </c>
      <c r="H6" s="8" t="s">
        <v>36</v>
      </c>
      <c r="I6" s="8" t="s">
        <v>59</v>
      </c>
      <c r="J6" s="8" t="s">
        <v>148</v>
      </c>
      <c r="K6" s="8" t="s">
        <v>183</v>
      </c>
      <c r="L6" s="37"/>
      <c r="M6" s="37"/>
      <c r="N6" s="37"/>
    </row>
    <row r="7" spans="1:14" s="2" customFormat="1" ht="23.1" x14ac:dyDescent="0.2">
      <c r="A7" s="8" t="s">
        <v>260</v>
      </c>
      <c r="B7" s="9">
        <v>41518</v>
      </c>
      <c r="C7" s="31">
        <f t="shared" si="0"/>
        <v>2013</v>
      </c>
      <c r="D7" s="37"/>
      <c r="E7" s="8" t="s">
        <v>37</v>
      </c>
      <c r="F7" s="8" t="str">
        <f>"04"</f>
        <v>04</v>
      </c>
      <c r="G7" s="8" t="str">
        <f>"00906"</f>
        <v>00906</v>
      </c>
      <c r="H7" s="8" t="s">
        <v>36</v>
      </c>
      <c r="I7" s="8" t="s">
        <v>12</v>
      </c>
      <c r="J7" s="8" t="s">
        <v>12</v>
      </c>
      <c r="K7" s="8" t="s">
        <v>12</v>
      </c>
      <c r="L7" s="37"/>
      <c r="M7" s="37"/>
      <c r="N7" s="37"/>
    </row>
    <row r="8" spans="1:14" s="2" customFormat="1" ht="23.1" x14ac:dyDescent="0.2">
      <c r="A8" s="8" t="s">
        <v>260</v>
      </c>
      <c r="B8" s="9">
        <v>41389</v>
      </c>
      <c r="C8" s="31">
        <f t="shared" si="0"/>
        <v>2013</v>
      </c>
      <c r="D8" s="37"/>
      <c r="E8" s="8" t="s">
        <v>179</v>
      </c>
      <c r="F8" s="8" t="str">
        <f>"02"</f>
        <v>02</v>
      </c>
      <c r="G8" s="8" t="str">
        <f>"01152"</f>
        <v>01152</v>
      </c>
      <c r="H8" s="8" t="s">
        <v>36</v>
      </c>
      <c r="I8" s="8" t="s">
        <v>59</v>
      </c>
      <c r="J8" s="8" t="s">
        <v>102</v>
      </c>
      <c r="K8" s="8" t="s">
        <v>180</v>
      </c>
      <c r="L8" s="37"/>
      <c r="M8" s="37"/>
      <c r="N8" s="37"/>
    </row>
    <row r="9" spans="1:14" s="2" customFormat="1" ht="11.55" x14ac:dyDescent="0.2">
      <c r="A9" s="8" t="s">
        <v>261</v>
      </c>
      <c r="B9" s="9">
        <v>41532</v>
      </c>
      <c r="C9" s="31">
        <f t="shared" si="0"/>
        <v>2013</v>
      </c>
      <c r="D9" s="37"/>
      <c r="E9" s="8" t="s">
        <v>29</v>
      </c>
      <c r="F9" s="8" t="str">
        <f>"02"</f>
        <v>02</v>
      </c>
      <c r="G9" s="8" t="str">
        <f>"01104"</f>
        <v>01104</v>
      </c>
      <c r="H9" s="8" t="s">
        <v>36</v>
      </c>
      <c r="I9" s="8" t="s">
        <v>45</v>
      </c>
      <c r="J9" s="8" t="s">
        <v>57</v>
      </c>
      <c r="K9" s="8" t="s">
        <v>157</v>
      </c>
      <c r="L9" s="37"/>
      <c r="M9" s="37"/>
      <c r="N9" s="37"/>
    </row>
    <row r="10" spans="1:14" s="2" customFormat="1" ht="23.1" x14ac:dyDescent="0.2">
      <c r="A10" s="8" t="s">
        <v>261</v>
      </c>
      <c r="B10" s="9">
        <v>41272</v>
      </c>
      <c r="C10" s="31">
        <f t="shared" si="0"/>
        <v>2012</v>
      </c>
      <c r="D10" s="37"/>
      <c r="E10" s="8" t="s">
        <v>61</v>
      </c>
      <c r="F10" s="8" t="str">
        <f>"04"</f>
        <v>04</v>
      </c>
      <c r="G10" s="8" t="str">
        <f>"00942"</f>
        <v>00942</v>
      </c>
      <c r="H10" s="8" t="s">
        <v>36</v>
      </c>
      <c r="I10" s="8" t="s">
        <v>59</v>
      </c>
      <c r="J10" s="8" t="s">
        <v>60</v>
      </c>
      <c r="K10" s="8" t="s">
        <v>12</v>
      </c>
      <c r="L10" s="37"/>
      <c r="M10" s="37"/>
      <c r="N10" s="37"/>
    </row>
    <row r="11" spans="1:14" s="2" customFormat="1" ht="11.55" x14ac:dyDescent="0.2">
      <c r="A11" s="8"/>
      <c r="B11" s="9">
        <v>41588</v>
      </c>
      <c r="C11" s="31">
        <f t="shared" si="0"/>
        <v>2013</v>
      </c>
      <c r="D11" s="37"/>
      <c r="E11" s="8" t="s">
        <v>159</v>
      </c>
      <c r="F11" s="8" t="str">
        <f>"02"</f>
        <v>02</v>
      </c>
      <c r="G11" s="8" t="str">
        <f>"01263"</f>
        <v>01263</v>
      </c>
      <c r="H11" s="8" t="s">
        <v>36</v>
      </c>
      <c r="I11" s="8" t="s">
        <v>45</v>
      </c>
      <c r="J11" s="8" t="s">
        <v>91</v>
      </c>
      <c r="K11" s="8" t="s">
        <v>227</v>
      </c>
      <c r="L11" s="37"/>
      <c r="M11" s="37"/>
      <c r="N11" s="37"/>
    </row>
    <row r="12" spans="1:14" s="2" customFormat="1" ht="11.55" x14ac:dyDescent="0.2">
      <c r="A12" s="8" t="s">
        <v>261</v>
      </c>
      <c r="B12" s="9">
        <v>41271</v>
      </c>
      <c r="C12" s="31">
        <f t="shared" si="0"/>
        <v>2012</v>
      </c>
      <c r="D12" s="37"/>
      <c r="E12" s="8" t="s">
        <v>21</v>
      </c>
      <c r="F12" s="8" t="str">
        <f>"02"</f>
        <v>02</v>
      </c>
      <c r="G12" s="8" t="str">
        <f>"00980"</f>
        <v>00980</v>
      </c>
      <c r="H12" s="8" t="s">
        <v>36</v>
      </c>
      <c r="I12" s="8" t="s">
        <v>45</v>
      </c>
      <c r="J12" s="8" t="s">
        <v>91</v>
      </c>
      <c r="K12" s="8" t="s">
        <v>12</v>
      </c>
      <c r="L12" s="37"/>
      <c r="M12" s="37"/>
      <c r="N12" s="37"/>
    </row>
    <row r="13" spans="1:14" s="2" customFormat="1" ht="11.55" x14ac:dyDescent="0.2">
      <c r="A13" s="8"/>
      <c r="B13" s="10">
        <v>40907</v>
      </c>
      <c r="C13" s="31">
        <f t="shared" si="0"/>
        <v>2011</v>
      </c>
      <c r="D13" s="37"/>
      <c r="E13" s="8" t="s">
        <v>30</v>
      </c>
      <c r="F13" s="8" t="str">
        <f>"02"</f>
        <v>02</v>
      </c>
      <c r="G13" s="8" t="str">
        <f>"01106"</f>
        <v>01106</v>
      </c>
      <c r="H13" s="8" t="s">
        <v>36</v>
      </c>
      <c r="I13" s="8" t="s">
        <v>45</v>
      </c>
      <c r="J13" s="8" t="s">
        <v>91</v>
      </c>
      <c r="K13" s="8" t="s">
        <v>158</v>
      </c>
      <c r="L13" s="37"/>
      <c r="M13" s="37"/>
      <c r="N13" s="37"/>
    </row>
    <row r="14" spans="1:14" s="2" customFormat="1" ht="23.1" x14ac:dyDescent="0.2">
      <c r="A14" s="8" t="s">
        <v>261</v>
      </c>
      <c r="B14" s="9">
        <v>40732</v>
      </c>
      <c r="C14" s="31">
        <f t="shared" si="0"/>
        <v>2011</v>
      </c>
      <c r="D14" s="37"/>
      <c r="E14" s="8" t="s">
        <v>182</v>
      </c>
      <c r="F14" s="8" t="str">
        <f>"02"</f>
        <v>02</v>
      </c>
      <c r="G14" s="8" t="str">
        <f>"01153"</f>
        <v>01153</v>
      </c>
      <c r="H14" s="8" t="s">
        <v>36</v>
      </c>
      <c r="I14" s="8" t="s">
        <v>59</v>
      </c>
      <c r="J14" s="8" t="s">
        <v>150</v>
      </c>
      <c r="K14" s="8" t="s">
        <v>181</v>
      </c>
      <c r="L14" s="37"/>
      <c r="M14" s="37"/>
      <c r="N14" s="37"/>
    </row>
    <row r="15" spans="1:14" s="2" customFormat="1" ht="23.1" x14ac:dyDescent="0.2">
      <c r="A15" s="8"/>
      <c r="B15" s="12">
        <v>41518</v>
      </c>
      <c r="C15" s="31">
        <f t="shared" si="0"/>
        <v>2013</v>
      </c>
      <c r="D15" s="37"/>
      <c r="E15" s="8" t="s">
        <v>33</v>
      </c>
      <c r="F15" s="8" t="str">
        <f>"04"</f>
        <v>04</v>
      </c>
      <c r="G15" s="8" t="str">
        <f>"01086"</f>
        <v>01086</v>
      </c>
      <c r="H15" s="8" t="s">
        <v>36</v>
      </c>
      <c r="I15" s="8" t="s">
        <v>59</v>
      </c>
      <c r="J15" s="8" t="s">
        <v>148</v>
      </c>
      <c r="K15" s="8" t="s">
        <v>12</v>
      </c>
      <c r="L15" s="37"/>
      <c r="M15" s="37"/>
      <c r="N15" s="37"/>
    </row>
    <row r="16" spans="1:14" s="2" customFormat="1" ht="23.1" x14ac:dyDescent="0.2">
      <c r="A16" s="8" t="s">
        <v>261</v>
      </c>
      <c r="B16" s="12">
        <v>41518</v>
      </c>
      <c r="C16" s="31">
        <f t="shared" si="0"/>
        <v>2013</v>
      </c>
      <c r="D16" s="37"/>
      <c r="E16" s="8" t="s">
        <v>152</v>
      </c>
      <c r="F16" s="8" t="str">
        <f>"04"</f>
        <v>04</v>
      </c>
      <c r="G16" s="8" t="str">
        <f>"01046"</f>
        <v>01046</v>
      </c>
      <c r="H16" s="8" t="s">
        <v>36</v>
      </c>
      <c r="I16" s="8" t="s">
        <v>59</v>
      </c>
      <c r="J16" s="8" t="s">
        <v>150</v>
      </c>
      <c r="K16" s="8" t="s">
        <v>151</v>
      </c>
      <c r="L16" s="37"/>
      <c r="M16" s="37"/>
      <c r="N16" s="37"/>
    </row>
    <row r="17" spans="1:17" s="2" customFormat="1" ht="23.1" x14ac:dyDescent="0.2">
      <c r="A17" s="8" t="s">
        <v>262</v>
      </c>
      <c r="B17" s="12">
        <v>41535</v>
      </c>
      <c r="C17" s="31">
        <f t="shared" si="0"/>
        <v>2013</v>
      </c>
      <c r="D17" s="37"/>
      <c r="E17" s="8" t="s">
        <v>167</v>
      </c>
      <c r="F17" s="8" t="str">
        <f>"02"</f>
        <v>02</v>
      </c>
      <c r="G17" s="8" t="str">
        <f>"01116"</f>
        <v>01116</v>
      </c>
      <c r="H17" s="8" t="s">
        <v>36</v>
      </c>
      <c r="I17" s="8" t="s">
        <v>45</v>
      </c>
      <c r="J17" s="8" t="s">
        <v>93</v>
      </c>
      <c r="K17" s="8" t="s">
        <v>166</v>
      </c>
      <c r="L17" s="37"/>
      <c r="M17" s="37"/>
      <c r="N17" s="37"/>
    </row>
    <row r="18" spans="1:17" s="2" customFormat="1" ht="23.1" x14ac:dyDescent="0.2">
      <c r="A18" s="8" t="s">
        <v>261</v>
      </c>
      <c r="B18" s="12">
        <v>41571</v>
      </c>
      <c r="C18" s="31">
        <f t="shared" si="0"/>
        <v>2013</v>
      </c>
      <c r="D18" s="37"/>
      <c r="E18" s="8" t="s">
        <v>20</v>
      </c>
      <c r="F18" s="8" t="str">
        <f>"04"</f>
        <v>04</v>
      </c>
      <c r="G18" s="8" t="str">
        <f>"01043"</f>
        <v>01043</v>
      </c>
      <c r="H18" s="8" t="s">
        <v>36</v>
      </c>
      <c r="I18" s="8" t="s">
        <v>59</v>
      </c>
      <c r="J18" s="8" t="s">
        <v>148</v>
      </c>
      <c r="K18" s="8" t="s">
        <v>149</v>
      </c>
      <c r="L18" s="37"/>
      <c r="M18" s="37"/>
      <c r="N18" s="37"/>
    </row>
    <row r="19" spans="1:17" s="2" customFormat="1" ht="23.1" x14ac:dyDescent="0.2">
      <c r="A19" s="8" t="s">
        <v>261</v>
      </c>
      <c r="B19" s="12">
        <v>41571</v>
      </c>
      <c r="C19" s="31">
        <f t="shared" si="0"/>
        <v>2013</v>
      </c>
      <c r="D19" s="37"/>
      <c r="E19" s="8" t="s">
        <v>20</v>
      </c>
      <c r="F19" s="8" t="str">
        <f>"04"</f>
        <v>04</v>
      </c>
      <c r="G19" s="8" t="str">
        <f>"01043"</f>
        <v>01043</v>
      </c>
      <c r="H19" s="8" t="s">
        <v>36</v>
      </c>
      <c r="I19" s="8" t="s">
        <v>59</v>
      </c>
      <c r="J19" s="8" t="s">
        <v>148</v>
      </c>
      <c r="K19" s="8" t="s">
        <v>149</v>
      </c>
      <c r="L19" s="37"/>
      <c r="M19" s="37"/>
      <c r="N19" s="37"/>
    </row>
    <row r="20" spans="1:17" s="2" customFormat="1" ht="23.1" x14ac:dyDescent="0.2">
      <c r="A20" s="8" t="s">
        <v>261</v>
      </c>
      <c r="B20" s="12">
        <v>41571</v>
      </c>
      <c r="C20" s="31">
        <f t="shared" si="0"/>
        <v>2013</v>
      </c>
      <c r="D20" s="37"/>
      <c r="E20" s="8" t="s">
        <v>88</v>
      </c>
      <c r="F20" s="8" t="str">
        <f>"02"</f>
        <v>02</v>
      </c>
      <c r="G20" s="8" t="str">
        <f>"00977"</f>
        <v>00977</v>
      </c>
      <c r="H20" s="8" t="s">
        <v>36</v>
      </c>
      <c r="I20" s="8" t="s">
        <v>59</v>
      </c>
      <c r="J20" s="8" t="s">
        <v>89</v>
      </c>
      <c r="K20" s="8" t="s">
        <v>90</v>
      </c>
      <c r="L20" s="37"/>
      <c r="M20" s="37"/>
      <c r="N20" s="37"/>
    </row>
    <row r="21" spans="1:17" s="2" customFormat="1" ht="23.1" x14ac:dyDescent="0.2">
      <c r="A21" s="8" t="s">
        <v>261</v>
      </c>
      <c r="B21" s="9">
        <v>41602</v>
      </c>
      <c r="C21" s="31">
        <f t="shared" si="0"/>
        <v>2013</v>
      </c>
      <c r="D21" s="37"/>
      <c r="E21" s="8" t="s">
        <v>152</v>
      </c>
      <c r="F21" s="8" t="str">
        <f>"04"</f>
        <v>04</v>
      </c>
      <c r="G21" s="8" t="str">
        <f>"01153"</f>
        <v>01153</v>
      </c>
      <c r="H21" s="8" t="s">
        <v>36</v>
      </c>
      <c r="I21" s="8" t="s">
        <v>59</v>
      </c>
      <c r="J21" s="8" t="s">
        <v>150</v>
      </c>
      <c r="K21" s="8" t="s">
        <v>181</v>
      </c>
      <c r="L21" s="37"/>
      <c r="M21" s="37"/>
      <c r="N21" s="37"/>
    </row>
    <row r="22" spans="1:17" s="2" customFormat="1" ht="11.55" x14ac:dyDescent="0.2">
      <c r="A22" s="8"/>
      <c r="B22" s="9">
        <v>41529</v>
      </c>
      <c r="C22" s="31">
        <f t="shared" si="0"/>
        <v>2013</v>
      </c>
      <c r="D22" s="37"/>
      <c r="E22" s="8" t="s">
        <v>27</v>
      </c>
      <c r="F22" s="8" t="str">
        <f>"02"</f>
        <v>02</v>
      </c>
      <c r="G22" s="8" t="str">
        <f>"00580"</f>
        <v>00580</v>
      </c>
      <c r="H22" s="8" t="s">
        <v>16</v>
      </c>
      <c r="I22" s="8" t="s">
        <v>17</v>
      </c>
      <c r="J22" s="8" t="s">
        <v>25</v>
      </c>
      <c r="K22" s="8" t="s">
        <v>26</v>
      </c>
      <c r="L22" s="37"/>
      <c r="M22" s="37"/>
      <c r="N22" s="37"/>
    </row>
    <row r="23" spans="1:17" s="2" customFormat="1" ht="11.55" x14ac:dyDescent="0.2">
      <c r="A23" s="8"/>
      <c r="B23" s="9">
        <v>41245</v>
      </c>
      <c r="C23" s="31">
        <f t="shared" si="0"/>
        <v>2012</v>
      </c>
      <c r="D23" s="37"/>
      <c r="E23" s="8" t="s">
        <v>33</v>
      </c>
      <c r="F23" s="8" t="str">
        <f>"04"</f>
        <v>04</v>
      </c>
      <c r="G23" s="8" t="str">
        <f>"00967"</f>
        <v>00967</v>
      </c>
      <c r="H23" s="8" t="s">
        <v>16</v>
      </c>
      <c r="I23" s="8" t="s">
        <v>86</v>
      </c>
      <c r="J23" s="8" t="s">
        <v>12</v>
      </c>
      <c r="K23" s="8" t="s">
        <v>12</v>
      </c>
      <c r="L23" s="37"/>
      <c r="M23" s="37"/>
      <c r="N23" s="37"/>
    </row>
    <row r="24" spans="1:17" s="2" customFormat="1" ht="11.55" x14ac:dyDescent="0.2">
      <c r="A24" s="8" t="s">
        <v>261</v>
      </c>
      <c r="B24" s="9">
        <v>41541</v>
      </c>
      <c r="C24" s="31">
        <f t="shared" si="0"/>
        <v>2013</v>
      </c>
      <c r="D24" s="37"/>
      <c r="E24" s="8" t="s">
        <v>72</v>
      </c>
      <c r="F24" s="8" t="str">
        <f t="shared" ref="F24:F31" si="1">"02"</f>
        <v>02</v>
      </c>
      <c r="G24" s="8" t="str">
        <f>"01295"</f>
        <v>01295</v>
      </c>
      <c r="H24" s="8" t="s">
        <v>35</v>
      </c>
      <c r="I24" s="8" t="s">
        <v>68</v>
      </c>
      <c r="J24" s="8" t="s">
        <v>94</v>
      </c>
      <c r="K24" s="8" t="s">
        <v>248</v>
      </c>
      <c r="L24" s="37"/>
      <c r="M24" s="37"/>
      <c r="N24" s="37"/>
    </row>
    <row r="25" spans="1:17" s="2" customFormat="1" ht="23.1" x14ac:dyDescent="0.2">
      <c r="A25" s="8" t="s">
        <v>262</v>
      </c>
      <c r="B25" s="10">
        <v>41266</v>
      </c>
      <c r="C25" s="31">
        <f t="shared" si="0"/>
        <v>2012</v>
      </c>
      <c r="D25" s="37"/>
      <c r="E25" s="8" t="s">
        <v>100</v>
      </c>
      <c r="F25" s="8" t="str">
        <f t="shared" si="1"/>
        <v>02</v>
      </c>
      <c r="G25" s="8" t="str">
        <f>"00987"</f>
        <v>00987</v>
      </c>
      <c r="H25" s="8" t="s">
        <v>35</v>
      </c>
      <c r="I25" s="8" t="s">
        <v>68</v>
      </c>
      <c r="J25" s="8" t="s">
        <v>69</v>
      </c>
      <c r="K25" s="8" t="s">
        <v>99</v>
      </c>
      <c r="L25" s="37"/>
      <c r="M25" s="37"/>
      <c r="N25" s="37"/>
    </row>
    <row r="26" spans="1:17" s="2" customFormat="1" ht="11.55" x14ac:dyDescent="0.2">
      <c r="A26" s="8" t="s">
        <v>261</v>
      </c>
      <c r="B26" s="10">
        <v>41518</v>
      </c>
      <c r="C26" s="31">
        <f t="shared" si="0"/>
        <v>2013</v>
      </c>
      <c r="D26" s="37"/>
      <c r="E26" s="8" t="s">
        <v>71</v>
      </c>
      <c r="F26" s="8" t="str">
        <f t="shared" si="1"/>
        <v>02</v>
      </c>
      <c r="G26" s="8" t="str">
        <f>"01296"</f>
        <v>01296</v>
      </c>
      <c r="H26" s="8" t="s">
        <v>35</v>
      </c>
      <c r="I26" s="8" t="s">
        <v>68</v>
      </c>
      <c r="J26" s="8" t="s">
        <v>94</v>
      </c>
      <c r="K26" s="8" t="s">
        <v>250</v>
      </c>
      <c r="L26" s="37"/>
      <c r="M26" s="37"/>
      <c r="N26" s="37"/>
      <c r="Q26" s="3"/>
    </row>
    <row r="27" spans="1:17" s="2" customFormat="1" ht="23.1" x14ac:dyDescent="0.2">
      <c r="A27" s="8" t="s">
        <v>262</v>
      </c>
      <c r="B27" s="9">
        <v>41518</v>
      </c>
      <c r="C27" s="31">
        <f t="shared" si="0"/>
        <v>2013</v>
      </c>
      <c r="D27" s="37"/>
      <c r="E27" s="8" t="s">
        <v>71</v>
      </c>
      <c r="F27" s="8" t="str">
        <f t="shared" si="1"/>
        <v>02</v>
      </c>
      <c r="G27" s="8" t="str">
        <f>"01258"</f>
        <v>01258</v>
      </c>
      <c r="H27" s="8" t="s">
        <v>35</v>
      </c>
      <c r="I27" s="8" t="s">
        <v>58</v>
      </c>
      <c r="J27" s="8" t="s">
        <v>95</v>
      </c>
      <c r="K27" s="8" t="s">
        <v>224</v>
      </c>
      <c r="L27" s="37"/>
      <c r="M27" s="37"/>
      <c r="N27" s="37"/>
    </row>
    <row r="28" spans="1:17" s="2" customFormat="1" ht="23.1" x14ac:dyDescent="0.2">
      <c r="A28" s="8" t="s">
        <v>262</v>
      </c>
      <c r="B28" s="10">
        <v>41507</v>
      </c>
      <c r="C28" s="31">
        <f t="shared" si="0"/>
        <v>2013</v>
      </c>
      <c r="D28" s="37"/>
      <c r="E28" s="8" t="s">
        <v>169</v>
      </c>
      <c r="F28" s="8" t="str">
        <f t="shared" si="1"/>
        <v>02</v>
      </c>
      <c r="G28" s="8" t="str">
        <f>"01121"</f>
        <v>01121</v>
      </c>
      <c r="H28" s="8" t="s">
        <v>35</v>
      </c>
      <c r="I28" s="8" t="s">
        <v>68</v>
      </c>
      <c r="J28" s="8" t="s">
        <v>94</v>
      </c>
      <c r="K28" s="8" t="s">
        <v>170</v>
      </c>
      <c r="L28" s="37"/>
      <c r="M28" s="37"/>
      <c r="N28" s="37"/>
    </row>
    <row r="29" spans="1:17" s="2" customFormat="1" ht="11.55" x14ac:dyDescent="0.2">
      <c r="A29" s="8" t="s">
        <v>261</v>
      </c>
      <c r="B29" s="9">
        <v>41488</v>
      </c>
      <c r="C29" s="31">
        <f t="shared" si="0"/>
        <v>2013</v>
      </c>
      <c r="D29" s="37"/>
      <c r="E29" s="8" t="s">
        <v>34</v>
      </c>
      <c r="F29" s="8" t="str">
        <f t="shared" si="1"/>
        <v>02</v>
      </c>
      <c r="G29" s="8" t="str">
        <f>"00952"</f>
        <v>00952</v>
      </c>
      <c r="H29" s="8" t="s">
        <v>35</v>
      </c>
      <c r="I29" s="8" t="s">
        <v>68</v>
      </c>
      <c r="J29" s="8" t="s">
        <v>69</v>
      </c>
      <c r="K29" s="8" t="s">
        <v>70</v>
      </c>
      <c r="L29" s="37"/>
      <c r="M29" s="37"/>
      <c r="N29" s="37"/>
    </row>
    <row r="30" spans="1:17" s="2" customFormat="1" ht="23.1" x14ac:dyDescent="0.2">
      <c r="A30" s="8" t="s">
        <v>261</v>
      </c>
      <c r="B30" s="9">
        <v>41224</v>
      </c>
      <c r="C30" s="31">
        <f t="shared" si="0"/>
        <v>2012</v>
      </c>
      <c r="D30" s="37"/>
      <c r="E30" s="8" t="s">
        <v>168</v>
      </c>
      <c r="F30" s="8" t="str">
        <f t="shared" si="1"/>
        <v>02</v>
      </c>
      <c r="G30" s="8" t="str">
        <f>"01288"</f>
        <v>01288</v>
      </c>
      <c r="H30" s="8" t="s">
        <v>35</v>
      </c>
      <c r="I30" s="8" t="s">
        <v>96</v>
      </c>
      <c r="J30" s="8" t="s">
        <v>97</v>
      </c>
      <c r="K30" s="8" t="s">
        <v>242</v>
      </c>
      <c r="L30" s="37"/>
      <c r="M30" s="37"/>
      <c r="N30" s="37"/>
    </row>
    <row r="31" spans="1:17" s="2" customFormat="1" ht="11.55" x14ac:dyDescent="0.2">
      <c r="A31" s="8" t="s">
        <v>261</v>
      </c>
      <c r="B31" s="9">
        <v>41252</v>
      </c>
      <c r="C31" s="31">
        <f t="shared" si="0"/>
        <v>2012</v>
      </c>
      <c r="D31" s="37"/>
      <c r="E31" s="8" t="s">
        <v>111</v>
      </c>
      <c r="F31" s="8" t="str">
        <f t="shared" si="1"/>
        <v>02</v>
      </c>
      <c r="G31" s="8" t="str">
        <f>"01295"</f>
        <v>01295</v>
      </c>
      <c r="H31" s="8" t="s">
        <v>35</v>
      </c>
      <c r="I31" s="8" t="s">
        <v>68</v>
      </c>
      <c r="J31" s="8" t="s">
        <v>94</v>
      </c>
      <c r="K31" s="8" t="s">
        <v>248</v>
      </c>
      <c r="L31" s="37"/>
      <c r="M31" s="37"/>
      <c r="N31" s="37"/>
    </row>
    <row r="32" spans="1:17" s="2" customFormat="1" ht="11.55" x14ac:dyDescent="0.2">
      <c r="A32" s="8" t="s">
        <v>261</v>
      </c>
      <c r="B32" s="9">
        <v>41518</v>
      </c>
      <c r="C32" s="31">
        <f t="shared" si="0"/>
        <v>2013</v>
      </c>
      <c r="D32" s="37"/>
      <c r="E32" s="8" t="s">
        <v>20</v>
      </c>
      <c r="F32" s="8" t="str">
        <f>"04"</f>
        <v>04</v>
      </c>
      <c r="G32" s="8" t="str">
        <f>"01297"</f>
        <v>01297</v>
      </c>
      <c r="H32" s="8" t="s">
        <v>35</v>
      </c>
      <c r="I32" s="8" t="s">
        <v>68</v>
      </c>
      <c r="J32" s="8" t="s">
        <v>94</v>
      </c>
      <c r="K32" s="8" t="s">
        <v>251</v>
      </c>
      <c r="L32" s="37"/>
      <c r="M32" s="37"/>
      <c r="N32" s="37"/>
    </row>
    <row r="33" spans="1:17" s="2" customFormat="1" ht="11.55" x14ac:dyDescent="0.2">
      <c r="A33" s="8"/>
      <c r="B33" s="9">
        <v>40543</v>
      </c>
      <c r="C33" s="31">
        <f t="shared" si="0"/>
        <v>2010</v>
      </c>
      <c r="D33" s="37"/>
      <c r="E33" s="8" t="s">
        <v>147</v>
      </c>
      <c r="F33" s="8" t="str">
        <f>"04"</f>
        <v>04</v>
      </c>
      <c r="G33" s="8" t="str">
        <f>"01142"</f>
        <v>01142</v>
      </c>
      <c r="H33" s="8" t="s">
        <v>35</v>
      </c>
      <c r="I33" s="8" t="s">
        <v>96</v>
      </c>
      <c r="J33" s="8" t="s">
        <v>98</v>
      </c>
      <c r="K33" s="8" t="s">
        <v>177</v>
      </c>
      <c r="L33" s="37"/>
      <c r="M33" s="37"/>
      <c r="N33" s="37"/>
    </row>
    <row r="34" spans="1:17" s="2" customFormat="1" ht="23.1" x14ac:dyDescent="0.2">
      <c r="A34" s="8"/>
      <c r="B34" s="9">
        <v>41532</v>
      </c>
      <c r="C34" s="31">
        <f t="shared" si="0"/>
        <v>2013</v>
      </c>
      <c r="D34" s="37"/>
      <c r="E34" s="8" t="s">
        <v>71</v>
      </c>
      <c r="F34" s="8" t="str">
        <f t="shared" ref="F34:F47" si="2">"02"</f>
        <v>02</v>
      </c>
      <c r="G34" s="8" t="str">
        <f>"01288"</f>
        <v>01288</v>
      </c>
      <c r="H34" s="8" t="s">
        <v>35</v>
      </c>
      <c r="I34" s="8" t="s">
        <v>96</v>
      </c>
      <c r="J34" s="8" t="s">
        <v>97</v>
      </c>
      <c r="K34" s="8" t="s">
        <v>242</v>
      </c>
      <c r="L34" s="37"/>
      <c r="M34" s="37"/>
      <c r="N34" s="37"/>
    </row>
    <row r="35" spans="1:17" s="2" customFormat="1" ht="11.55" x14ac:dyDescent="0.2">
      <c r="A35" s="8" t="s">
        <v>263</v>
      </c>
      <c r="B35" s="9">
        <v>41093</v>
      </c>
      <c r="C35" s="31">
        <f t="shared" si="0"/>
        <v>2012</v>
      </c>
      <c r="D35" s="37"/>
      <c r="E35" s="8" t="s">
        <v>71</v>
      </c>
      <c r="F35" s="8" t="str">
        <f t="shared" si="2"/>
        <v>02</v>
      </c>
      <c r="G35" s="8" t="str">
        <f>"01130"</f>
        <v>01130</v>
      </c>
      <c r="H35" s="8" t="s">
        <v>35</v>
      </c>
      <c r="I35" s="8" t="s">
        <v>58</v>
      </c>
      <c r="J35" s="8" t="s">
        <v>95</v>
      </c>
      <c r="K35" s="8" t="s">
        <v>172</v>
      </c>
      <c r="L35" s="37"/>
      <c r="M35" s="37"/>
      <c r="N35" s="37"/>
    </row>
    <row r="36" spans="1:17" s="2" customFormat="1" ht="23.1" x14ac:dyDescent="0.2">
      <c r="A36" s="8" t="s">
        <v>260</v>
      </c>
      <c r="B36" s="9">
        <v>40944</v>
      </c>
      <c r="C36" s="31">
        <f t="shared" si="0"/>
        <v>2012</v>
      </c>
      <c r="D36" s="37"/>
      <c r="E36" s="8" t="s">
        <v>34</v>
      </c>
      <c r="F36" s="8" t="str">
        <f t="shared" si="2"/>
        <v>02</v>
      </c>
      <c r="G36" s="8" t="str">
        <f>"01295"</f>
        <v>01295</v>
      </c>
      <c r="H36" s="8" t="s">
        <v>35</v>
      </c>
      <c r="I36" s="8" t="s">
        <v>68</v>
      </c>
      <c r="J36" s="8" t="s">
        <v>94</v>
      </c>
      <c r="K36" s="8" t="s">
        <v>248</v>
      </c>
      <c r="L36" s="37"/>
      <c r="M36" s="37"/>
      <c r="N36" s="37"/>
    </row>
    <row r="37" spans="1:17" s="2" customFormat="1" ht="23.1" x14ac:dyDescent="0.2">
      <c r="A37" s="8" t="s">
        <v>260</v>
      </c>
      <c r="B37" s="9">
        <v>40543</v>
      </c>
      <c r="C37" s="31">
        <f t="shared" si="0"/>
        <v>2010</v>
      </c>
      <c r="D37" s="37"/>
      <c r="E37" s="8" t="s">
        <v>34</v>
      </c>
      <c r="F37" s="8" t="str">
        <f t="shared" si="2"/>
        <v>02</v>
      </c>
      <c r="G37" s="8" t="str">
        <f>"01292"</f>
        <v>01292</v>
      </c>
      <c r="H37" s="8" t="s">
        <v>35</v>
      </c>
      <c r="I37" s="8" t="s">
        <v>68</v>
      </c>
      <c r="J37" s="8" t="s">
        <v>94</v>
      </c>
      <c r="K37" s="8" t="s">
        <v>246</v>
      </c>
      <c r="L37" s="37"/>
      <c r="M37" s="37"/>
      <c r="N37" s="37"/>
    </row>
    <row r="38" spans="1:17" s="2" customFormat="1" ht="23.1" x14ac:dyDescent="0.2">
      <c r="A38" s="8" t="s">
        <v>262</v>
      </c>
      <c r="B38" s="9">
        <v>41532</v>
      </c>
      <c r="C38" s="31">
        <f t="shared" si="0"/>
        <v>2013</v>
      </c>
      <c r="D38" s="37"/>
      <c r="E38" s="8" t="s">
        <v>71</v>
      </c>
      <c r="F38" s="8" t="str">
        <f t="shared" si="2"/>
        <v>02</v>
      </c>
      <c r="G38" s="8" t="str">
        <f>"01128"</f>
        <v>01128</v>
      </c>
      <c r="H38" s="8" t="s">
        <v>35</v>
      </c>
      <c r="I38" s="8" t="s">
        <v>58</v>
      </c>
      <c r="J38" s="8" t="s">
        <v>95</v>
      </c>
      <c r="K38" s="8" t="s">
        <v>171</v>
      </c>
      <c r="L38" s="37"/>
      <c r="M38" s="37"/>
      <c r="N38" s="37"/>
    </row>
    <row r="39" spans="1:17" s="2" customFormat="1" ht="23.1" x14ac:dyDescent="0.2">
      <c r="A39" s="8"/>
      <c r="B39" s="9">
        <v>41480</v>
      </c>
      <c r="C39" s="31">
        <f t="shared" si="0"/>
        <v>2013</v>
      </c>
      <c r="D39" s="37"/>
      <c r="E39" s="8" t="s">
        <v>103</v>
      </c>
      <c r="F39" s="8" t="str">
        <f t="shared" si="2"/>
        <v>02</v>
      </c>
      <c r="G39" s="8" t="str">
        <f>"01136"</f>
        <v>01136</v>
      </c>
      <c r="H39" s="8" t="s">
        <v>35</v>
      </c>
      <c r="I39" s="8" t="s">
        <v>96</v>
      </c>
      <c r="J39" s="8" t="s">
        <v>97</v>
      </c>
      <c r="K39" s="8" t="s">
        <v>176</v>
      </c>
      <c r="L39" s="37"/>
      <c r="M39" s="37"/>
      <c r="N39" s="37"/>
    </row>
    <row r="40" spans="1:17" s="2" customFormat="1" ht="23.1" x14ac:dyDescent="0.2">
      <c r="A40" s="8" t="s">
        <v>262</v>
      </c>
      <c r="B40" s="9">
        <v>41516</v>
      </c>
      <c r="C40" s="31">
        <f t="shared" si="0"/>
        <v>2013</v>
      </c>
      <c r="D40" s="37"/>
      <c r="E40" s="8" t="s">
        <v>71</v>
      </c>
      <c r="F40" s="8" t="str">
        <f t="shared" si="2"/>
        <v>02</v>
      </c>
      <c r="G40" s="8" t="str">
        <f>"01258"</f>
        <v>01258</v>
      </c>
      <c r="H40" s="8" t="s">
        <v>35</v>
      </c>
      <c r="I40" s="8" t="s">
        <v>58</v>
      </c>
      <c r="J40" s="8" t="s">
        <v>95</v>
      </c>
      <c r="K40" s="8" t="s">
        <v>224</v>
      </c>
      <c r="L40" s="37"/>
      <c r="M40" s="37"/>
      <c r="N40" s="37"/>
    </row>
    <row r="41" spans="1:17" s="2" customFormat="1" ht="23.1" x14ac:dyDescent="0.2">
      <c r="A41" s="8" t="s">
        <v>262</v>
      </c>
      <c r="B41" s="9">
        <v>41272</v>
      </c>
      <c r="C41" s="31">
        <f t="shared" si="0"/>
        <v>2012</v>
      </c>
      <c r="D41" s="37"/>
      <c r="E41" s="8" t="s">
        <v>169</v>
      </c>
      <c r="F41" s="8" t="str">
        <f t="shared" si="2"/>
        <v>02</v>
      </c>
      <c r="G41" s="8" t="str">
        <f>"01297"</f>
        <v>01297</v>
      </c>
      <c r="H41" s="8" t="s">
        <v>35</v>
      </c>
      <c r="I41" s="8" t="s">
        <v>68</v>
      </c>
      <c r="J41" s="8" t="s">
        <v>94</v>
      </c>
      <c r="K41" s="8" t="s">
        <v>251</v>
      </c>
      <c r="L41" s="37"/>
      <c r="M41" s="37"/>
      <c r="N41" s="37"/>
    </row>
    <row r="42" spans="1:17" s="2" customFormat="1" ht="11.55" x14ac:dyDescent="0.2">
      <c r="A42" s="8" t="s">
        <v>261</v>
      </c>
      <c r="B42" s="10">
        <v>41585</v>
      </c>
      <c r="C42" s="31">
        <f t="shared" si="0"/>
        <v>2013</v>
      </c>
      <c r="D42" s="38"/>
      <c r="E42" s="11" t="s">
        <v>146</v>
      </c>
      <c r="F42" s="11" t="str">
        <f t="shared" si="2"/>
        <v>02</v>
      </c>
      <c r="G42" s="11" t="str">
        <f>"01295"</f>
        <v>01295</v>
      </c>
      <c r="H42" s="11" t="s">
        <v>35</v>
      </c>
      <c r="I42" s="11" t="s">
        <v>68</v>
      </c>
      <c r="J42" s="11" t="s">
        <v>94</v>
      </c>
      <c r="K42" s="11" t="s">
        <v>248</v>
      </c>
      <c r="L42" s="38"/>
      <c r="M42" s="38"/>
      <c r="N42" s="38"/>
    </row>
    <row r="43" spans="1:17" s="2" customFormat="1" ht="23.1" x14ac:dyDescent="0.2">
      <c r="A43" s="8" t="s">
        <v>262</v>
      </c>
      <c r="B43" s="9">
        <v>41518</v>
      </c>
      <c r="C43" s="31">
        <f t="shared" si="0"/>
        <v>2013</v>
      </c>
      <c r="D43" s="37"/>
      <c r="E43" s="8" t="s">
        <v>71</v>
      </c>
      <c r="F43" s="8" t="str">
        <f t="shared" si="2"/>
        <v>02</v>
      </c>
      <c r="G43" s="8" t="str">
        <f>"01128"</f>
        <v>01128</v>
      </c>
      <c r="H43" s="8" t="s">
        <v>35</v>
      </c>
      <c r="I43" s="8" t="s">
        <v>58</v>
      </c>
      <c r="J43" s="8" t="s">
        <v>95</v>
      </c>
      <c r="K43" s="8" t="s">
        <v>171</v>
      </c>
      <c r="L43" s="37"/>
      <c r="M43" s="37"/>
      <c r="N43" s="37"/>
    </row>
    <row r="44" spans="1:17" s="2" customFormat="1" ht="11.55" x14ac:dyDescent="0.2">
      <c r="A44" s="8" t="s">
        <v>265</v>
      </c>
      <c r="B44" s="10">
        <v>40975</v>
      </c>
      <c r="C44" s="31">
        <f t="shared" si="0"/>
        <v>2012</v>
      </c>
      <c r="D44" s="37"/>
      <c r="E44" s="8" t="s">
        <v>101</v>
      </c>
      <c r="F44" s="8" t="str">
        <f t="shared" si="2"/>
        <v>02</v>
      </c>
      <c r="G44" s="8" t="str">
        <f>"00987"</f>
        <v>00987</v>
      </c>
      <c r="H44" s="8" t="s">
        <v>35</v>
      </c>
      <c r="I44" s="8" t="s">
        <v>68</v>
      </c>
      <c r="J44" s="8" t="s">
        <v>69</v>
      </c>
      <c r="K44" s="8" t="s">
        <v>99</v>
      </c>
      <c r="L44" s="37"/>
      <c r="M44" s="37"/>
      <c r="N44" s="37"/>
      <c r="Q44" s="3"/>
    </row>
    <row r="45" spans="1:17" s="2" customFormat="1" ht="11.55" x14ac:dyDescent="0.2">
      <c r="A45" s="8" t="s">
        <v>265</v>
      </c>
      <c r="B45" s="10">
        <v>41277</v>
      </c>
      <c r="C45" s="31">
        <f t="shared" si="0"/>
        <v>2013</v>
      </c>
      <c r="D45" s="37"/>
      <c r="E45" s="8" t="s">
        <v>34</v>
      </c>
      <c r="F45" s="8" t="str">
        <f t="shared" si="2"/>
        <v>02</v>
      </c>
      <c r="G45" s="8" t="str">
        <f>"01296"</f>
        <v>01296</v>
      </c>
      <c r="H45" s="8" t="s">
        <v>35</v>
      </c>
      <c r="I45" s="8" t="s">
        <v>68</v>
      </c>
      <c r="J45" s="8" t="s">
        <v>94</v>
      </c>
      <c r="K45" s="8" t="s">
        <v>250</v>
      </c>
      <c r="L45" s="37"/>
      <c r="M45" s="37"/>
      <c r="N45" s="37"/>
    </row>
    <row r="46" spans="1:17" s="2" customFormat="1" ht="23.1" x14ac:dyDescent="0.2">
      <c r="A46" s="8" t="s">
        <v>260</v>
      </c>
      <c r="B46" s="12">
        <v>41388</v>
      </c>
      <c r="C46" s="31">
        <f t="shared" si="0"/>
        <v>2013</v>
      </c>
      <c r="D46" s="37"/>
      <c r="E46" s="8" t="s">
        <v>71</v>
      </c>
      <c r="F46" s="8" t="str">
        <f t="shared" si="2"/>
        <v>02</v>
      </c>
      <c r="G46" s="8" t="str">
        <f>"01143"</f>
        <v>01143</v>
      </c>
      <c r="H46" s="8" t="s">
        <v>35</v>
      </c>
      <c r="I46" s="8" t="s">
        <v>96</v>
      </c>
      <c r="J46" s="8" t="s">
        <v>98</v>
      </c>
      <c r="K46" s="8" t="s">
        <v>178</v>
      </c>
      <c r="L46" s="37"/>
      <c r="M46" s="37"/>
      <c r="N46" s="37"/>
    </row>
    <row r="47" spans="1:17" s="2" customFormat="1" ht="11.55" x14ac:dyDescent="0.2">
      <c r="A47" s="8" t="s">
        <v>263</v>
      </c>
      <c r="B47" s="12">
        <v>41388</v>
      </c>
      <c r="C47" s="31">
        <f t="shared" si="0"/>
        <v>2013</v>
      </c>
      <c r="D47" s="37"/>
      <c r="E47" s="8" t="s">
        <v>249</v>
      </c>
      <c r="F47" s="8" t="str">
        <f t="shared" si="2"/>
        <v>02</v>
      </c>
      <c r="G47" s="8" t="str">
        <f>"01295"</f>
        <v>01295</v>
      </c>
      <c r="H47" s="8" t="s">
        <v>35</v>
      </c>
      <c r="I47" s="8" t="s">
        <v>68</v>
      </c>
      <c r="J47" s="8" t="s">
        <v>94</v>
      </c>
      <c r="K47" s="8" t="s">
        <v>248</v>
      </c>
      <c r="L47" s="37"/>
      <c r="M47" s="37"/>
      <c r="N47" s="37"/>
    </row>
    <row r="48" spans="1:17" s="2" customFormat="1" ht="57.75" x14ac:dyDescent="0.2">
      <c r="A48" s="8" t="s">
        <v>261</v>
      </c>
      <c r="B48" s="10" t="s">
        <v>256</v>
      </c>
      <c r="C48" s="31" t="e">
        <f t="shared" si="0"/>
        <v>#VALUE!</v>
      </c>
      <c r="D48" s="37"/>
      <c r="E48" s="8" t="s">
        <v>73</v>
      </c>
      <c r="F48" s="8" t="str">
        <f>"04"</f>
        <v>04</v>
      </c>
      <c r="G48" s="8" t="str">
        <f>"01258"</f>
        <v>01258</v>
      </c>
      <c r="H48" s="8" t="s">
        <v>35</v>
      </c>
      <c r="I48" s="8" t="s">
        <v>58</v>
      </c>
      <c r="J48" s="8" t="s">
        <v>95</v>
      </c>
      <c r="K48" s="8" t="s">
        <v>224</v>
      </c>
      <c r="L48" s="37"/>
      <c r="M48" s="37"/>
      <c r="N48" s="37"/>
    </row>
    <row r="49" spans="1:14" s="2" customFormat="1" ht="57.75" x14ac:dyDescent="0.2">
      <c r="A49" s="8" t="s">
        <v>261</v>
      </c>
      <c r="B49" s="10" t="s">
        <v>256</v>
      </c>
      <c r="C49" s="31" t="e">
        <f t="shared" si="0"/>
        <v>#VALUE!</v>
      </c>
      <c r="D49" s="37"/>
      <c r="E49" s="8" t="s">
        <v>20</v>
      </c>
      <c r="F49" s="8" t="str">
        <f>"04"</f>
        <v>04</v>
      </c>
      <c r="G49" s="8" t="str">
        <f>"01258"</f>
        <v>01258</v>
      </c>
      <c r="H49" s="8" t="s">
        <v>35</v>
      </c>
      <c r="I49" s="8" t="s">
        <v>58</v>
      </c>
      <c r="J49" s="8" t="s">
        <v>95</v>
      </c>
      <c r="K49" s="8" t="s">
        <v>224</v>
      </c>
      <c r="L49" s="37"/>
      <c r="M49" s="37"/>
      <c r="N49" s="37"/>
    </row>
    <row r="50" spans="1:14" s="2" customFormat="1" ht="57.75" x14ac:dyDescent="0.2">
      <c r="A50" s="8" t="s">
        <v>261</v>
      </c>
      <c r="B50" s="10" t="s">
        <v>256</v>
      </c>
      <c r="C50" s="31" t="e">
        <f t="shared" si="0"/>
        <v>#VALUE!</v>
      </c>
      <c r="D50" s="37"/>
      <c r="E50" s="8" t="s">
        <v>73</v>
      </c>
      <c r="F50" s="8" t="str">
        <f>"04"</f>
        <v>04</v>
      </c>
      <c r="G50" s="8" t="str">
        <f>"01128"</f>
        <v>01128</v>
      </c>
      <c r="H50" s="8" t="s">
        <v>35</v>
      </c>
      <c r="I50" s="8" t="s">
        <v>58</v>
      </c>
      <c r="J50" s="8" t="s">
        <v>95</v>
      </c>
      <c r="K50" s="8" t="s">
        <v>171</v>
      </c>
      <c r="L50" s="37"/>
      <c r="M50" s="37"/>
      <c r="N50" s="37"/>
    </row>
    <row r="51" spans="1:14" s="2" customFormat="1" ht="57.75" x14ac:dyDescent="0.2">
      <c r="A51" s="8" t="s">
        <v>261</v>
      </c>
      <c r="B51" s="10" t="s">
        <v>256</v>
      </c>
      <c r="C51" s="31" t="e">
        <f t="shared" si="0"/>
        <v>#VALUE!</v>
      </c>
      <c r="D51" s="37"/>
      <c r="E51" s="8" t="s">
        <v>174</v>
      </c>
      <c r="F51" s="8" t="str">
        <f>"02"</f>
        <v>02</v>
      </c>
      <c r="G51" s="8" t="str">
        <f>"01132"</f>
        <v>01132</v>
      </c>
      <c r="H51" s="8" t="s">
        <v>35</v>
      </c>
      <c r="I51" s="8" t="s">
        <v>96</v>
      </c>
      <c r="J51" s="8" t="s">
        <v>97</v>
      </c>
      <c r="K51" s="8" t="s">
        <v>173</v>
      </c>
      <c r="L51" s="37"/>
      <c r="M51" s="37"/>
      <c r="N51" s="37"/>
    </row>
    <row r="52" spans="1:14" s="2" customFormat="1" ht="57.75" x14ac:dyDescent="0.2">
      <c r="A52" s="8" t="s">
        <v>261</v>
      </c>
      <c r="B52" s="10" t="s">
        <v>256</v>
      </c>
      <c r="C52" s="31" t="e">
        <f t="shared" si="0"/>
        <v>#VALUE!</v>
      </c>
      <c r="D52" s="37"/>
      <c r="E52" s="8" t="s">
        <v>174</v>
      </c>
      <c r="F52" s="8" t="str">
        <f>"02"</f>
        <v>02</v>
      </c>
      <c r="G52" s="8" t="str">
        <f>"01132"</f>
        <v>01132</v>
      </c>
      <c r="H52" s="8" t="s">
        <v>35</v>
      </c>
      <c r="I52" s="8" t="s">
        <v>96</v>
      </c>
      <c r="J52" s="8" t="s">
        <v>97</v>
      </c>
      <c r="K52" s="8" t="s">
        <v>173</v>
      </c>
      <c r="L52" s="37"/>
      <c r="M52" s="37"/>
      <c r="N52" s="37"/>
    </row>
    <row r="53" spans="1:14" s="2" customFormat="1" ht="57.75" x14ac:dyDescent="0.2">
      <c r="A53" s="8" t="s">
        <v>261</v>
      </c>
      <c r="B53" s="10" t="s">
        <v>256</v>
      </c>
      <c r="C53" s="31" t="e">
        <f t="shared" si="0"/>
        <v>#VALUE!</v>
      </c>
      <c r="D53" s="37"/>
      <c r="E53" s="8" t="s">
        <v>174</v>
      </c>
      <c r="F53" s="8" t="str">
        <f>"02"</f>
        <v>02</v>
      </c>
      <c r="G53" s="8" t="str">
        <f>"01135"</f>
        <v>01135</v>
      </c>
      <c r="H53" s="8" t="s">
        <v>35</v>
      </c>
      <c r="I53" s="8" t="s">
        <v>96</v>
      </c>
      <c r="J53" s="8" t="s">
        <v>97</v>
      </c>
      <c r="K53" s="8" t="s">
        <v>175</v>
      </c>
      <c r="L53" s="37"/>
      <c r="M53" s="37"/>
      <c r="N53" s="37"/>
    </row>
    <row r="54" spans="1:14" s="2" customFormat="1" ht="57.75" x14ac:dyDescent="0.2">
      <c r="A54" s="8" t="s">
        <v>261</v>
      </c>
      <c r="B54" s="10" t="s">
        <v>256</v>
      </c>
      <c r="C54" s="31" t="e">
        <f t="shared" si="0"/>
        <v>#VALUE!</v>
      </c>
      <c r="D54" s="37"/>
      <c r="E54" s="8" t="s">
        <v>174</v>
      </c>
      <c r="F54" s="8" t="str">
        <f>"02"</f>
        <v>02</v>
      </c>
      <c r="G54" s="8" t="str">
        <f>"01136"</f>
        <v>01136</v>
      </c>
      <c r="H54" s="8" t="s">
        <v>35</v>
      </c>
      <c r="I54" s="8" t="s">
        <v>96</v>
      </c>
      <c r="J54" s="8" t="s">
        <v>97</v>
      </c>
      <c r="K54" s="8" t="s">
        <v>176</v>
      </c>
      <c r="L54" s="37"/>
      <c r="M54" s="37"/>
      <c r="N54" s="37"/>
    </row>
    <row r="55" spans="1:14" s="2" customFormat="1" ht="57.75" x14ac:dyDescent="0.2">
      <c r="A55" s="8" t="s">
        <v>261</v>
      </c>
      <c r="B55" s="10" t="s">
        <v>256</v>
      </c>
      <c r="C55" s="31" t="e">
        <f t="shared" si="0"/>
        <v>#VALUE!</v>
      </c>
      <c r="D55" s="37"/>
      <c r="E55" s="8" t="s">
        <v>174</v>
      </c>
      <c r="F55" s="8" t="str">
        <f>"02"</f>
        <v>02</v>
      </c>
      <c r="G55" s="8" t="str">
        <f>"01288"</f>
        <v>01288</v>
      </c>
      <c r="H55" s="8" t="s">
        <v>35</v>
      </c>
      <c r="I55" s="8" t="s">
        <v>96</v>
      </c>
      <c r="J55" s="8" t="s">
        <v>97</v>
      </c>
      <c r="K55" s="8" t="s">
        <v>242</v>
      </c>
      <c r="L55" s="37"/>
      <c r="M55" s="37"/>
      <c r="N55" s="37"/>
    </row>
    <row r="56" spans="1:14" s="2" customFormat="1" ht="23.1" x14ac:dyDescent="0.2">
      <c r="A56" s="8"/>
      <c r="B56" s="10">
        <v>41280</v>
      </c>
      <c r="C56" s="31">
        <f t="shared" si="0"/>
        <v>2013</v>
      </c>
      <c r="D56" s="37"/>
      <c r="E56" s="8" t="s">
        <v>156</v>
      </c>
      <c r="F56" s="8" t="str">
        <f>"04"</f>
        <v>04</v>
      </c>
      <c r="G56" s="8" t="str">
        <f>"01132"</f>
        <v>01132</v>
      </c>
      <c r="H56" s="8" t="s">
        <v>35</v>
      </c>
      <c r="I56" s="8" t="s">
        <v>96</v>
      </c>
      <c r="J56" s="8" t="s">
        <v>97</v>
      </c>
      <c r="K56" s="8" t="s">
        <v>173</v>
      </c>
      <c r="L56" s="37"/>
      <c r="M56" s="37"/>
      <c r="N56" s="37"/>
    </row>
    <row r="57" spans="1:14" s="2" customFormat="1" ht="11.55" x14ac:dyDescent="0.2">
      <c r="A57" s="8"/>
      <c r="B57" s="10">
        <v>41272</v>
      </c>
      <c r="C57" s="31">
        <f t="shared" si="0"/>
        <v>2012</v>
      </c>
      <c r="D57" s="37"/>
      <c r="E57" s="8" t="s">
        <v>30</v>
      </c>
      <c r="F57" s="8" t="str">
        <f>"02"</f>
        <v>02</v>
      </c>
      <c r="G57" s="8" t="str">
        <f>"00964"</f>
        <v>00964</v>
      </c>
      <c r="H57" s="8" t="s">
        <v>10</v>
      </c>
      <c r="I57" s="8" t="s">
        <v>28</v>
      </c>
      <c r="J57" s="8" t="s">
        <v>84</v>
      </c>
      <c r="K57" s="8" t="s">
        <v>12</v>
      </c>
      <c r="L57" s="37"/>
      <c r="M57" s="37"/>
      <c r="N57" s="37"/>
    </row>
    <row r="58" spans="1:14" s="2" customFormat="1" ht="23.1" x14ac:dyDescent="0.2">
      <c r="A58" s="8"/>
      <c r="B58" s="9">
        <v>41090</v>
      </c>
      <c r="C58" s="31">
        <f t="shared" si="0"/>
        <v>2012</v>
      </c>
      <c r="D58" s="37"/>
      <c r="E58" s="8" t="s">
        <v>51</v>
      </c>
      <c r="F58" s="8" t="str">
        <f>"04"</f>
        <v>04</v>
      </c>
      <c r="G58" s="8" t="str">
        <f>"00972"</f>
        <v>00972</v>
      </c>
      <c r="H58" s="8" t="s">
        <v>10</v>
      </c>
      <c r="I58" s="8" t="s">
        <v>74</v>
      </c>
      <c r="J58" s="8" t="s">
        <v>87</v>
      </c>
      <c r="K58" s="8" t="s">
        <v>12</v>
      </c>
      <c r="L58" s="37"/>
      <c r="M58" s="37"/>
      <c r="N58" s="37"/>
    </row>
    <row r="59" spans="1:14" s="2" customFormat="1" ht="23.1" x14ac:dyDescent="0.2">
      <c r="A59" s="8"/>
      <c r="B59" s="9">
        <v>40879</v>
      </c>
      <c r="C59" s="31">
        <f t="shared" si="0"/>
        <v>2011</v>
      </c>
      <c r="D59" s="37"/>
      <c r="E59" s="8" t="s">
        <v>76</v>
      </c>
      <c r="F59" s="8" t="str">
        <f>"05"</f>
        <v>05</v>
      </c>
      <c r="G59" s="8" t="str">
        <f>"00955"</f>
        <v>00955</v>
      </c>
      <c r="H59" s="8" t="s">
        <v>10</v>
      </c>
      <c r="I59" s="8" t="s">
        <v>11</v>
      </c>
      <c r="J59" s="8" t="s">
        <v>75</v>
      </c>
      <c r="K59" s="8" t="s">
        <v>12</v>
      </c>
      <c r="L59" s="37"/>
      <c r="M59" s="37"/>
      <c r="N59" s="37"/>
    </row>
    <row r="60" spans="1:14" s="2" customFormat="1" ht="23.1" x14ac:dyDescent="0.2">
      <c r="A60" s="8"/>
      <c r="B60" s="9">
        <v>40633</v>
      </c>
      <c r="C60" s="31">
        <f t="shared" si="0"/>
        <v>2011</v>
      </c>
      <c r="D60" s="37"/>
      <c r="E60" s="8" t="s">
        <v>51</v>
      </c>
      <c r="F60" s="8" t="str">
        <f>"04"</f>
        <v>04</v>
      </c>
      <c r="G60" s="8" t="str">
        <f>"00926"</f>
        <v>00926</v>
      </c>
      <c r="H60" s="8" t="s">
        <v>10</v>
      </c>
      <c r="I60" s="8" t="s">
        <v>50</v>
      </c>
      <c r="J60" s="8" t="s">
        <v>12</v>
      </c>
      <c r="K60" s="8" t="s">
        <v>12</v>
      </c>
      <c r="L60" s="37"/>
      <c r="M60" s="37"/>
      <c r="N60" s="37"/>
    </row>
    <row r="61" spans="1:14" s="2" customFormat="1" ht="23.1" x14ac:dyDescent="0.2">
      <c r="A61" s="8"/>
      <c r="B61" s="9">
        <v>41041</v>
      </c>
      <c r="C61" s="31">
        <f t="shared" si="0"/>
        <v>2012</v>
      </c>
      <c r="D61" s="37"/>
      <c r="E61" s="8" t="s">
        <v>51</v>
      </c>
      <c r="F61" s="8" t="str">
        <f>"04"</f>
        <v>04</v>
      </c>
      <c r="G61" s="8" t="str">
        <f>"00963"</f>
        <v>00963</v>
      </c>
      <c r="H61" s="8" t="s">
        <v>10</v>
      </c>
      <c r="I61" s="8" t="s">
        <v>74</v>
      </c>
      <c r="J61" s="8" t="s">
        <v>83</v>
      </c>
      <c r="K61" s="8" t="s">
        <v>12</v>
      </c>
      <c r="L61" s="37"/>
      <c r="M61" s="37"/>
      <c r="N61" s="37"/>
    </row>
    <row r="62" spans="1:14" s="2" customFormat="1" ht="23.1" x14ac:dyDescent="0.2">
      <c r="A62" s="8"/>
      <c r="B62" s="9">
        <v>41489</v>
      </c>
      <c r="C62" s="31">
        <f t="shared" si="0"/>
        <v>2013</v>
      </c>
      <c r="D62" s="37"/>
      <c r="E62" s="8" t="s">
        <v>51</v>
      </c>
      <c r="F62" s="8" t="str">
        <f>"04"</f>
        <v>04</v>
      </c>
      <c r="G62" s="8" t="str">
        <f>"00972"</f>
        <v>00972</v>
      </c>
      <c r="H62" s="8" t="s">
        <v>10</v>
      </c>
      <c r="I62" s="8" t="s">
        <v>74</v>
      </c>
      <c r="J62" s="8" t="s">
        <v>87</v>
      </c>
      <c r="K62" s="8" t="s">
        <v>12</v>
      </c>
      <c r="L62" s="37"/>
      <c r="M62" s="37"/>
      <c r="N62" s="37"/>
    </row>
    <row r="63" spans="1:14" s="2" customFormat="1" ht="23.1" x14ac:dyDescent="0.2">
      <c r="A63" s="8" t="s">
        <v>262</v>
      </c>
      <c r="B63" s="10">
        <v>41529</v>
      </c>
      <c r="C63" s="31">
        <f t="shared" si="0"/>
        <v>2013</v>
      </c>
      <c r="D63" s="37"/>
      <c r="E63" s="8" t="s">
        <v>52</v>
      </c>
      <c r="F63" s="8" t="str">
        <f>"02"</f>
        <v>02</v>
      </c>
      <c r="G63" s="8" t="str">
        <f>"00926"</f>
        <v>00926</v>
      </c>
      <c r="H63" s="8" t="s">
        <v>10</v>
      </c>
      <c r="I63" s="8" t="s">
        <v>50</v>
      </c>
      <c r="J63" s="8" t="s">
        <v>12</v>
      </c>
      <c r="K63" s="8" t="s">
        <v>12</v>
      </c>
      <c r="L63" s="37"/>
      <c r="M63" s="37"/>
      <c r="N63" s="37"/>
    </row>
    <row r="64" spans="1:14" s="2" customFormat="1" ht="23.1" x14ac:dyDescent="0.2">
      <c r="A64" s="8" t="s">
        <v>262</v>
      </c>
      <c r="B64" s="9">
        <v>41398</v>
      </c>
      <c r="C64" s="31">
        <f t="shared" si="0"/>
        <v>2013</v>
      </c>
      <c r="D64" s="37"/>
      <c r="E64" s="8" t="s">
        <v>33</v>
      </c>
      <c r="F64" s="8" t="str">
        <f>"04"</f>
        <v>04</v>
      </c>
      <c r="G64" s="8" t="str">
        <f>"00902"</f>
        <v>00902</v>
      </c>
      <c r="H64" s="8" t="s">
        <v>10</v>
      </c>
      <c r="I64" s="8" t="s">
        <v>12</v>
      </c>
      <c r="J64" s="8" t="s">
        <v>12</v>
      </c>
      <c r="K64" s="8" t="s">
        <v>12</v>
      </c>
      <c r="L64" s="37"/>
      <c r="M64" s="37"/>
      <c r="N64" s="37"/>
    </row>
    <row r="65" spans="1:17" s="2" customFormat="1" ht="23.1" x14ac:dyDescent="0.2">
      <c r="A65" s="8" t="s">
        <v>260</v>
      </c>
      <c r="B65" s="9">
        <v>41090</v>
      </c>
      <c r="C65" s="31">
        <f t="shared" si="0"/>
        <v>2012</v>
      </c>
      <c r="D65" s="37"/>
      <c r="E65" s="8" t="s">
        <v>253</v>
      </c>
      <c r="F65" s="8" t="str">
        <f>"05"</f>
        <v>05</v>
      </c>
      <c r="G65" s="8" t="str">
        <f>"01299"</f>
        <v>01299</v>
      </c>
      <c r="H65" s="8" t="s">
        <v>15</v>
      </c>
      <c r="I65" s="8" t="s">
        <v>132</v>
      </c>
      <c r="J65" s="8" t="s">
        <v>133</v>
      </c>
      <c r="K65" s="8" t="s">
        <v>252</v>
      </c>
      <c r="L65" s="37"/>
      <c r="M65" s="37"/>
      <c r="N65" s="37"/>
    </row>
    <row r="66" spans="1:17" s="2" customFormat="1" ht="11.55" x14ac:dyDescent="0.2">
      <c r="A66" s="8"/>
      <c r="B66" s="10">
        <v>41588</v>
      </c>
      <c r="C66" s="31">
        <f t="shared" si="0"/>
        <v>2013</v>
      </c>
      <c r="D66" s="37"/>
      <c r="E66" s="8" t="s">
        <v>134</v>
      </c>
      <c r="F66" s="8" t="str">
        <f>"05"</f>
        <v>05</v>
      </c>
      <c r="G66" s="8" t="str">
        <f>"01029"</f>
        <v>01029</v>
      </c>
      <c r="H66" s="8" t="s">
        <v>15</v>
      </c>
      <c r="I66" s="8" t="s">
        <v>132</v>
      </c>
      <c r="J66" s="8" t="s">
        <v>12</v>
      </c>
      <c r="K66" s="8" t="s">
        <v>12</v>
      </c>
      <c r="L66" s="37"/>
      <c r="M66" s="37"/>
      <c r="N66" s="37"/>
    </row>
    <row r="67" spans="1:17" s="2" customFormat="1" ht="23.1" x14ac:dyDescent="0.2">
      <c r="A67" s="8" t="s">
        <v>260</v>
      </c>
      <c r="B67" s="9">
        <v>41391</v>
      </c>
      <c r="C67" s="31">
        <f t="shared" ref="C67:C130" si="3">YEAR(B67)</f>
        <v>2013</v>
      </c>
      <c r="D67" s="37"/>
      <c r="E67" s="8" t="s">
        <v>136</v>
      </c>
      <c r="F67" s="8" t="str">
        <f>"05"</f>
        <v>05</v>
      </c>
      <c r="G67" s="8" t="str">
        <f>"01029"</f>
        <v>01029</v>
      </c>
      <c r="H67" s="8" t="s">
        <v>15</v>
      </c>
      <c r="I67" s="8" t="s">
        <v>132</v>
      </c>
      <c r="J67" s="8" t="s">
        <v>12</v>
      </c>
      <c r="K67" s="8" t="s">
        <v>12</v>
      </c>
      <c r="L67" s="37"/>
      <c r="M67" s="37"/>
      <c r="N67" s="37"/>
    </row>
    <row r="68" spans="1:17" s="2" customFormat="1" ht="11.55" x14ac:dyDescent="0.2">
      <c r="A68" s="8" t="s">
        <v>263</v>
      </c>
      <c r="B68" s="10">
        <v>41272</v>
      </c>
      <c r="C68" s="31">
        <f t="shared" si="3"/>
        <v>2012</v>
      </c>
      <c r="D68" s="37"/>
      <c r="E68" s="8" t="s">
        <v>136</v>
      </c>
      <c r="F68" s="8" t="str">
        <f>"05"</f>
        <v>05</v>
      </c>
      <c r="G68" s="8" t="str">
        <f>"01254"</f>
        <v>01254</v>
      </c>
      <c r="H68" s="8" t="s">
        <v>15</v>
      </c>
      <c r="I68" s="8" t="s">
        <v>132</v>
      </c>
      <c r="J68" s="8" t="s">
        <v>223</v>
      </c>
      <c r="K68" s="8" t="s">
        <v>12</v>
      </c>
      <c r="L68" s="37"/>
      <c r="M68" s="37"/>
      <c r="N68" s="37"/>
    </row>
    <row r="69" spans="1:17" s="2" customFormat="1" ht="11.55" x14ac:dyDescent="0.2">
      <c r="A69" s="8"/>
      <c r="B69" s="9">
        <v>41349</v>
      </c>
      <c r="C69" s="31">
        <f t="shared" si="3"/>
        <v>2013</v>
      </c>
      <c r="D69" s="37"/>
      <c r="E69" s="8" t="s">
        <v>254</v>
      </c>
      <c r="F69" s="8" t="str">
        <f>"05"</f>
        <v>05</v>
      </c>
      <c r="G69" s="8" t="str">
        <f>"01299"</f>
        <v>01299</v>
      </c>
      <c r="H69" s="8" t="s">
        <v>15</v>
      </c>
      <c r="I69" s="8" t="s">
        <v>132</v>
      </c>
      <c r="J69" s="8" t="s">
        <v>133</v>
      </c>
      <c r="K69" s="8" t="s">
        <v>252</v>
      </c>
      <c r="L69" s="37"/>
      <c r="M69" s="37"/>
      <c r="N69" s="37"/>
    </row>
    <row r="70" spans="1:17" s="2" customFormat="1" ht="11.55" x14ac:dyDescent="0.2">
      <c r="A70" s="8"/>
      <c r="B70" s="9">
        <v>40178</v>
      </c>
      <c r="C70" s="31">
        <f t="shared" si="3"/>
        <v>2009</v>
      </c>
      <c r="D70" s="37"/>
      <c r="E70" s="8" t="s">
        <v>43</v>
      </c>
      <c r="F70" s="8" t="str">
        <f>"04"</f>
        <v>04</v>
      </c>
      <c r="G70" s="8" t="str">
        <f>"00909"</f>
        <v>00909</v>
      </c>
      <c r="H70" s="8" t="s">
        <v>40</v>
      </c>
      <c r="I70" s="8" t="s">
        <v>41</v>
      </c>
      <c r="J70" s="8" t="s">
        <v>12</v>
      </c>
      <c r="K70" s="8" t="s">
        <v>12</v>
      </c>
      <c r="L70" s="37"/>
      <c r="M70" s="37"/>
      <c r="N70" s="37"/>
    </row>
    <row r="71" spans="1:17" s="2" customFormat="1" ht="11.55" x14ac:dyDescent="0.2">
      <c r="A71" s="8"/>
      <c r="B71" s="10">
        <v>41520</v>
      </c>
      <c r="C71" s="31">
        <f t="shared" si="3"/>
        <v>2013</v>
      </c>
      <c r="D71" s="37"/>
      <c r="E71" s="8" t="s">
        <v>81</v>
      </c>
      <c r="F71" s="8" t="str">
        <f>"01"</f>
        <v>01</v>
      </c>
      <c r="G71" s="8" t="str">
        <f>"00960"</f>
        <v>00960</v>
      </c>
      <c r="H71" s="8" t="s">
        <v>40</v>
      </c>
      <c r="I71" s="8" t="s">
        <v>79</v>
      </c>
      <c r="J71" s="8" t="s">
        <v>12</v>
      </c>
      <c r="K71" s="8" t="s">
        <v>80</v>
      </c>
      <c r="L71" s="37"/>
      <c r="M71" s="37"/>
      <c r="N71" s="37"/>
    </row>
    <row r="72" spans="1:17" s="2" customFormat="1" ht="11.55" x14ac:dyDescent="0.2">
      <c r="A72" s="8"/>
      <c r="B72" s="10">
        <v>41588</v>
      </c>
      <c r="C72" s="31">
        <f t="shared" si="3"/>
        <v>2013</v>
      </c>
      <c r="D72" s="37"/>
      <c r="E72" s="8" t="s">
        <v>22</v>
      </c>
      <c r="F72" s="8" t="str">
        <f>"05"</f>
        <v>05</v>
      </c>
      <c r="G72" s="8" t="str">
        <f>"00961"</f>
        <v>00961</v>
      </c>
      <c r="H72" s="8" t="s">
        <v>40</v>
      </c>
      <c r="I72" s="8" t="s">
        <v>79</v>
      </c>
      <c r="J72" s="8" t="s">
        <v>12</v>
      </c>
      <c r="K72" s="8" t="s">
        <v>82</v>
      </c>
      <c r="L72" s="37"/>
      <c r="M72" s="37"/>
      <c r="N72" s="37"/>
    </row>
    <row r="73" spans="1:17" s="2" customFormat="1" ht="11.55" x14ac:dyDescent="0.2">
      <c r="A73" s="8" t="s">
        <v>261</v>
      </c>
      <c r="B73" s="9">
        <v>41585</v>
      </c>
      <c r="C73" s="31">
        <f t="shared" si="3"/>
        <v>2013</v>
      </c>
      <c r="D73" s="37"/>
      <c r="E73" s="8" t="s">
        <v>244</v>
      </c>
      <c r="F73" s="8" t="str">
        <f>"04"</f>
        <v>04</v>
      </c>
      <c r="G73" s="8" t="str">
        <f>"01291"</f>
        <v>01291</v>
      </c>
      <c r="H73" s="8" t="s">
        <v>40</v>
      </c>
      <c r="I73" s="8" t="s">
        <v>85</v>
      </c>
      <c r="J73" s="8" t="s">
        <v>12</v>
      </c>
      <c r="K73" s="8" t="s">
        <v>245</v>
      </c>
      <c r="L73" s="37"/>
      <c r="M73" s="37"/>
      <c r="N73" s="37"/>
    </row>
    <row r="74" spans="1:17" s="2" customFormat="1" ht="11.55" x14ac:dyDescent="0.2">
      <c r="A74" s="8"/>
      <c r="B74" s="9">
        <v>40912</v>
      </c>
      <c r="C74" s="31">
        <f t="shared" si="3"/>
        <v>2012</v>
      </c>
      <c r="D74" s="37"/>
      <c r="E74" s="8" t="s">
        <v>21</v>
      </c>
      <c r="F74" s="8" t="str">
        <f>"02"</f>
        <v>02</v>
      </c>
      <c r="G74" s="8" t="str">
        <f>"00909"</f>
        <v>00909</v>
      </c>
      <c r="H74" s="8" t="s">
        <v>40</v>
      </c>
      <c r="I74" s="8" t="s">
        <v>41</v>
      </c>
      <c r="J74" s="8" t="s">
        <v>12</v>
      </c>
      <c r="K74" s="8" t="s">
        <v>12</v>
      </c>
      <c r="L74" s="37"/>
      <c r="M74" s="37"/>
      <c r="N74" s="37"/>
    </row>
    <row r="75" spans="1:17" s="2" customFormat="1" ht="11.55" x14ac:dyDescent="0.2">
      <c r="A75" s="8"/>
      <c r="B75" s="9">
        <v>40360</v>
      </c>
      <c r="C75" s="31">
        <f t="shared" si="3"/>
        <v>2010</v>
      </c>
      <c r="D75" s="37"/>
      <c r="E75" s="8" t="s">
        <v>42</v>
      </c>
      <c r="F75" s="8" t="str">
        <f>"03"</f>
        <v>03</v>
      </c>
      <c r="G75" s="8" t="str">
        <f>"00909"</f>
        <v>00909</v>
      </c>
      <c r="H75" s="8" t="s">
        <v>40</v>
      </c>
      <c r="I75" s="8" t="s">
        <v>41</v>
      </c>
      <c r="J75" s="8" t="s">
        <v>12</v>
      </c>
      <c r="K75" s="8" t="s">
        <v>12</v>
      </c>
      <c r="L75" s="37"/>
      <c r="M75" s="37"/>
      <c r="N75" s="37"/>
    </row>
    <row r="76" spans="1:17" s="2" customFormat="1" ht="11.55" x14ac:dyDescent="0.2">
      <c r="A76" s="8" t="s">
        <v>261</v>
      </c>
      <c r="B76" s="9">
        <v>41571</v>
      </c>
      <c r="C76" s="31">
        <f t="shared" si="3"/>
        <v>2013</v>
      </c>
      <c r="D76" s="37"/>
      <c r="E76" s="8" t="s">
        <v>44</v>
      </c>
      <c r="F76" s="8" t="str">
        <f>"05"</f>
        <v>05</v>
      </c>
      <c r="G76" s="8" t="str">
        <f>"00909"</f>
        <v>00909</v>
      </c>
      <c r="H76" s="8" t="s">
        <v>40</v>
      </c>
      <c r="I76" s="8" t="s">
        <v>41</v>
      </c>
      <c r="J76" s="8" t="s">
        <v>12</v>
      </c>
      <c r="K76" s="8" t="s">
        <v>12</v>
      </c>
      <c r="L76" s="37"/>
      <c r="M76" s="37"/>
      <c r="N76" s="37"/>
      <c r="Q76" s="3"/>
    </row>
    <row r="77" spans="1:17" s="2" customFormat="1" ht="23.1" x14ac:dyDescent="0.2">
      <c r="A77" s="8"/>
      <c r="B77" s="9">
        <v>40369</v>
      </c>
      <c r="C77" s="31">
        <f t="shared" si="3"/>
        <v>2010</v>
      </c>
      <c r="D77" s="37"/>
      <c r="E77" s="8" t="s">
        <v>53</v>
      </c>
      <c r="F77" s="8" t="str">
        <f>"03"</f>
        <v>03</v>
      </c>
      <c r="G77" s="8" t="str">
        <f>"00939"</f>
        <v>00939</v>
      </c>
      <c r="H77" s="8" t="s">
        <v>54</v>
      </c>
      <c r="I77" s="8" t="s">
        <v>55</v>
      </c>
      <c r="J77" s="8" t="s">
        <v>12</v>
      </c>
      <c r="K77" s="8" t="s">
        <v>12</v>
      </c>
      <c r="L77" s="37"/>
      <c r="M77" s="37"/>
      <c r="N77" s="37"/>
    </row>
    <row r="78" spans="1:17" s="2" customFormat="1" ht="23.1" x14ac:dyDescent="0.2">
      <c r="A78" s="8"/>
      <c r="B78" s="9">
        <v>40718</v>
      </c>
      <c r="C78" s="31">
        <f t="shared" si="3"/>
        <v>2011</v>
      </c>
      <c r="D78" s="37"/>
      <c r="E78" s="8" t="s">
        <v>154</v>
      </c>
      <c r="F78" s="8" t="str">
        <f>"02"</f>
        <v>02</v>
      </c>
      <c r="G78" s="8" t="str">
        <f>"01100"</f>
        <v>01100</v>
      </c>
      <c r="H78" s="8" t="s">
        <v>54</v>
      </c>
      <c r="I78" s="8" t="s">
        <v>55</v>
      </c>
      <c r="J78" s="8" t="s">
        <v>153</v>
      </c>
      <c r="K78" s="8" t="s">
        <v>12</v>
      </c>
      <c r="L78" s="37"/>
      <c r="M78" s="37"/>
      <c r="N78" s="37"/>
    </row>
    <row r="79" spans="1:17" s="2" customFormat="1" ht="23.1" x14ac:dyDescent="0.2">
      <c r="A79" s="8"/>
      <c r="B79" s="9">
        <v>40642</v>
      </c>
      <c r="C79" s="31">
        <f t="shared" si="3"/>
        <v>2011</v>
      </c>
      <c r="D79" s="37"/>
      <c r="E79" s="8" t="s">
        <v>155</v>
      </c>
      <c r="F79" s="8" t="str">
        <f>"02"</f>
        <v>02</v>
      </c>
      <c r="G79" s="8" t="str">
        <f>"01100"</f>
        <v>01100</v>
      </c>
      <c r="H79" s="8" t="s">
        <v>54</v>
      </c>
      <c r="I79" s="8" t="s">
        <v>55</v>
      </c>
      <c r="J79" s="8" t="s">
        <v>153</v>
      </c>
      <c r="K79" s="8" t="s">
        <v>12</v>
      </c>
      <c r="L79" s="37"/>
      <c r="M79" s="37"/>
      <c r="N79" s="37"/>
    </row>
    <row r="80" spans="1:17" s="2" customFormat="1" ht="23.1" x14ac:dyDescent="0.2">
      <c r="A80" s="8"/>
      <c r="B80" s="9">
        <v>41560</v>
      </c>
      <c r="C80" s="31">
        <f t="shared" si="3"/>
        <v>2013</v>
      </c>
      <c r="D80" s="37"/>
      <c r="E80" s="8" t="s">
        <v>138</v>
      </c>
      <c r="F80" s="8" t="str">
        <f>"04"</f>
        <v>04</v>
      </c>
      <c r="G80" s="8" t="str">
        <f>"01030"</f>
        <v>01030</v>
      </c>
      <c r="H80" s="8" t="s">
        <v>54</v>
      </c>
      <c r="I80" s="8" t="s">
        <v>55</v>
      </c>
      <c r="J80" s="8" t="s">
        <v>137</v>
      </c>
      <c r="K80" s="8" t="s">
        <v>12</v>
      </c>
      <c r="L80" s="37"/>
      <c r="M80" s="37"/>
      <c r="N80" s="37"/>
    </row>
    <row r="81" spans="1:14" s="2" customFormat="1" ht="23.1" x14ac:dyDescent="0.2">
      <c r="A81" s="8"/>
      <c r="B81" s="9">
        <v>41486</v>
      </c>
      <c r="C81" s="31">
        <f t="shared" si="3"/>
        <v>2013</v>
      </c>
      <c r="D81" s="37"/>
      <c r="E81" s="8" t="s">
        <v>56</v>
      </c>
      <c r="F81" s="8" t="str">
        <f>"05"</f>
        <v>05</v>
      </c>
      <c r="G81" s="8" t="str">
        <f>"00939"</f>
        <v>00939</v>
      </c>
      <c r="H81" s="8" t="s">
        <v>54</v>
      </c>
      <c r="I81" s="8" t="s">
        <v>55</v>
      </c>
      <c r="J81" s="8" t="s">
        <v>12</v>
      </c>
      <c r="K81" s="8" t="s">
        <v>12</v>
      </c>
      <c r="L81" s="37"/>
      <c r="M81" s="37"/>
      <c r="N81" s="37"/>
    </row>
    <row r="82" spans="1:14" s="2" customFormat="1" ht="23.1" x14ac:dyDescent="0.2">
      <c r="A82" s="8"/>
      <c r="B82" s="9">
        <v>40355</v>
      </c>
      <c r="C82" s="31">
        <f t="shared" si="3"/>
        <v>2010</v>
      </c>
      <c r="D82" s="37"/>
      <c r="E82" s="8" t="s">
        <v>77</v>
      </c>
      <c r="F82" s="8" t="str">
        <f>"04"</f>
        <v>04</v>
      </c>
      <c r="G82" s="8" t="str">
        <f>"00959"</f>
        <v>00959</v>
      </c>
      <c r="H82" s="8" t="s">
        <v>54</v>
      </c>
      <c r="I82" s="8" t="s">
        <v>55</v>
      </c>
      <c r="J82" s="8" t="s">
        <v>78</v>
      </c>
      <c r="K82" s="8" t="s">
        <v>12</v>
      </c>
      <c r="L82" s="37"/>
      <c r="M82" s="37"/>
      <c r="N82" s="37"/>
    </row>
    <row r="83" spans="1:14" s="2" customFormat="1" ht="23.1" x14ac:dyDescent="0.2">
      <c r="A83" s="8"/>
      <c r="B83" s="9">
        <v>40368</v>
      </c>
      <c r="C83" s="31">
        <f t="shared" si="3"/>
        <v>2010</v>
      </c>
      <c r="D83" s="37"/>
      <c r="E83" s="8" t="s">
        <v>71</v>
      </c>
      <c r="F83" s="8" t="str">
        <f>"02"</f>
        <v>02</v>
      </c>
      <c r="G83" s="8" t="str">
        <f>"01019"</f>
        <v>01019</v>
      </c>
      <c r="H83" s="8" t="s">
        <v>39</v>
      </c>
      <c r="I83" s="8" t="s">
        <v>66</v>
      </c>
      <c r="J83" s="8" t="s">
        <v>129</v>
      </c>
      <c r="K83" s="8" t="s">
        <v>12</v>
      </c>
      <c r="L83" s="37"/>
      <c r="M83" s="37"/>
      <c r="N83" s="37"/>
    </row>
    <row r="84" spans="1:14" s="2" customFormat="1" ht="23.1" x14ac:dyDescent="0.2">
      <c r="A84" s="8"/>
      <c r="B84" s="9">
        <v>40373</v>
      </c>
      <c r="C84" s="31">
        <f t="shared" si="3"/>
        <v>2010</v>
      </c>
      <c r="D84" s="37"/>
      <c r="E84" s="8" t="s">
        <v>128</v>
      </c>
      <c r="F84" s="8" t="str">
        <f>"02"</f>
        <v>02</v>
      </c>
      <c r="G84" s="8" t="str">
        <f>"01018"</f>
        <v>01018</v>
      </c>
      <c r="H84" s="8" t="s">
        <v>39</v>
      </c>
      <c r="I84" s="8" t="s">
        <v>66</v>
      </c>
      <c r="J84" s="8" t="s">
        <v>127</v>
      </c>
      <c r="K84" s="8" t="s">
        <v>12</v>
      </c>
      <c r="L84" s="37"/>
      <c r="M84" s="37"/>
      <c r="N84" s="37"/>
    </row>
    <row r="85" spans="1:14" s="2" customFormat="1" ht="23.1" x14ac:dyDescent="0.2">
      <c r="A85" s="8"/>
      <c r="B85" s="9">
        <v>41272</v>
      </c>
      <c r="C85" s="31">
        <f t="shared" si="3"/>
        <v>2012</v>
      </c>
      <c r="D85" s="37"/>
      <c r="E85" s="8" t="s">
        <v>20</v>
      </c>
      <c r="F85" s="8" t="str">
        <f>"04"</f>
        <v>04</v>
      </c>
      <c r="G85" s="8" t="str">
        <f>"01020"</f>
        <v>01020</v>
      </c>
      <c r="H85" s="8" t="s">
        <v>39</v>
      </c>
      <c r="I85" s="8" t="s">
        <v>67</v>
      </c>
      <c r="J85" s="8" t="s">
        <v>130</v>
      </c>
      <c r="K85" s="8" t="s">
        <v>12</v>
      </c>
      <c r="L85" s="37"/>
      <c r="M85" s="37"/>
      <c r="N85" s="37"/>
    </row>
    <row r="86" spans="1:14" s="2" customFormat="1" ht="23.1" x14ac:dyDescent="0.2">
      <c r="A86" s="8"/>
      <c r="B86" s="9">
        <v>41140</v>
      </c>
      <c r="C86" s="31">
        <f t="shared" si="3"/>
        <v>2012</v>
      </c>
      <c r="D86" s="37"/>
      <c r="E86" s="8" t="s">
        <v>128</v>
      </c>
      <c r="F86" s="8" t="str">
        <f t="shared" ref="F86:F94" si="4">"02"</f>
        <v>02</v>
      </c>
      <c r="G86" s="8" t="str">
        <f>"01018"</f>
        <v>01018</v>
      </c>
      <c r="H86" s="8" t="s">
        <v>39</v>
      </c>
      <c r="I86" s="8" t="s">
        <v>66</v>
      </c>
      <c r="J86" s="8" t="s">
        <v>127</v>
      </c>
      <c r="K86" s="8" t="s">
        <v>12</v>
      </c>
      <c r="L86" s="37"/>
      <c r="M86" s="37"/>
      <c r="N86" s="37"/>
    </row>
    <row r="87" spans="1:14" s="2" customFormat="1" ht="23.1" x14ac:dyDescent="0.2">
      <c r="A87" s="8"/>
      <c r="B87" s="9">
        <v>41266</v>
      </c>
      <c r="C87" s="31">
        <f t="shared" si="3"/>
        <v>2012</v>
      </c>
      <c r="D87" s="37"/>
      <c r="E87" s="8" t="s">
        <v>29</v>
      </c>
      <c r="F87" s="8" t="str">
        <f t="shared" si="4"/>
        <v>02</v>
      </c>
      <c r="G87" s="8" t="str">
        <f>"01245"</f>
        <v>01245</v>
      </c>
      <c r="H87" s="8" t="s">
        <v>39</v>
      </c>
      <c r="I87" s="8" t="s">
        <v>49</v>
      </c>
      <c r="J87" s="8" t="s">
        <v>12</v>
      </c>
      <c r="K87" s="8" t="s">
        <v>221</v>
      </c>
      <c r="L87" s="37"/>
      <c r="M87" s="37"/>
      <c r="N87" s="37"/>
    </row>
    <row r="88" spans="1:14" s="2" customFormat="1" ht="23.1" x14ac:dyDescent="0.2">
      <c r="A88" s="8"/>
      <c r="B88" s="9">
        <v>41588</v>
      </c>
      <c r="C88" s="31">
        <f t="shared" si="3"/>
        <v>2013</v>
      </c>
      <c r="D88" s="37"/>
      <c r="E88" s="8" t="s">
        <v>46</v>
      </c>
      <c r="F88" s="8" t="str">
        <f t="shared" si="4"/>
        <v>02</v>
      </c>
      <c r="G88" s="8" t="str">
        <f>"01021"</f>
        <v>01021</v>
      </c>
      <c r="H88" s="8" t="s">
        <v>39</v>
      </c>
      <c r="I88" s="8" t="s">
        <v>67</v>
      </c>
      <c r="J88" s="8" t="s">
        <v>131</v>
      </c>
      <c r="K88" s="8" t="s">
        <v>12</v>
      </c>
      <c r="L88" s="37"/>
      <c r="M88" s="37"/>
      <c r="N88" s="37"/>
    </row>
    <row r="89" spans="1:14" s="2" customFormat="1" ht="23.1" x14ac:dyDescent="0.2">
      <c r="A89" s="8"/>
      <c r="B89" s="10">
        <v>41073</v>
      </c>
      <c r="C89" s="31">
        <f t="shared" si="3"/>
        <v>2012</v>
      </c>
      <c r="D89" s="37"/>
      <c r="E89" s="8" t="s">
        <v>46</v>
      </c>
      <c r="F89" s="8" t="str">
        <f t="shared" si="4"/>
        <v>02</v>
      </c>
      <c r="G89" s="8" t="str">
        <f>"00924"</f>
        <v>00924</v>
      </c>
      <c r="H89" s="8" t="s">
        <v>39</v>
      </c>
      <c r="I89" s="8" t="s">
        <v>49</v>
      </c>
      <c r="J89" s="8" t="s">
        <v>12</v>
      </c>
      <c r="K89" s="8" t="s">
        <v>12</v>
      </c>
      <c r="L89" s="37"/>
      <c r="M89" s="37"/>
      <c r="N89" s="37"/>
    </row>
    <row r="90" spans="1:14" s="2" customFormat="1" ht="23.1" x14ac:dyDescent="0.2">
      <c r="A90" s="8" t="s">
        <v>265</v>
      </c>
      <c r="B90" s="10">
        <v>41261</v>
      </c>
      <c r="C90" s="31">
        <f t="shared" si="3"/>
        <v>2012</v>
      </c>
      <c r="D90" s="37"/>
      <c r="E90" s="8" t="s">
        <v>38</v>
      </c>
      <c r="F90" s="8" t="str">
        <f t="shared" si="4"/>
        <v>02</v>
      </c>
      <c r="G90" s="8" t="str">
        <f>"00908"</f>
        <v>00908</v>
      </c>
      <c r="H90" s="8" t="s">
        <v>39</v>
      </c>
      <c r="I90" s="8" t="s">
        <v>12</v>
      </c>
      <c r="J90" s="8" t="s">
        <v>12</v>
      </c>
      <c r="K90" s="8" t="s">
        <v>12</v>
      </c>
      <c r="L90" s="37"/>
      <c r="M90" s="37"/>
      <c r="N90" s="37"/>
    </row>
    <row r="91" spans="1:14" s="2" customFormat="1" ht="23.1" x14ac:dyDescent="0.2">
      <c r="A91" s="8" t="s">
        <v>260</v>
      </c>
      <c r="B91" s="9">
        <v>41475</v>
      </c>
      <c r="C91" s="31">
        <f t="shared" si="3"/>
        <v>2013</v>
      </c>
      <c r="D91" s="37"/>
      <c r="E91" s="8" t="s">
        <v>218</v>
      </c>
      <c r="F91" s="8" t="str">
        <f t="shared" si="4"/>
        <v>02</v>
      </c>
      <c r="G91" s="8" t="str">
        <f>"01236"</f>
        <v>01236</v>
      </c>
      <c r="H91" s="8" t="s">
        <v>47</v>
      </c>
      <c r="I91" s="8" t="s">
        <v>65</v>
      </c>
      <c r="J91" s="8" t="s">
        <v>125</v>
      </c>
      <c r="K91" s="8" t="s">
        <v>217</v>
      </c>
      <c r="L91" s="37"/>
      <c r="M91" s="37"/>
      <c r="N91" s="37"/>
    </row>
    <row r="92" spans="1:14" s="2" customFormat="1" ht="23.1" x14ac:dyDescent="0.2">
      <c r="A92" s="8" t="s">
        <v>260</v>
      </c>
      <c r="B92" s="9">
        <v>41112</v>
      </c>
      <c r="C92" s="31">
        <f t="shared" si="3"/>
        <v>2012</v>
      </c>
      <c r="D92" s="37"/>
      <c r="E92" s="8" t="s">
        <v>193</v>
      </c>
      <c r="F92" s="8" t="str">
        <f t="shared" si="4"/>
        <v>02</v>
      </c>
      <c r="G92" s="8" t="str">
        <f>"01227"</f>
        <v>01227</v>
      </c>
      <c r="H92" s="8" t="s">
        <v>47</v>
      </c>
      <c r="I92" s="8" t="s">
        <v>118</v>
      </c>
      <c r="J92" s="8" t="s">
        <v>124</v>
      </c>
      <c r="K92" s="8" t="s">
        <v>212</v>
      </c>
      <c r="L92" s="37"/>
      <c r="M92" s="37"/>
      <c r="N92" s="37"/>
    </row>
    <row r="93" spans="1:14" s="2" customFormat="1" ht="11.55" x14ac:dyDescent="0.2">
      <c r="A93" s="8"/>
      <c r="B93" s="9">
        <v>41350</v>
      </c>
      <c r="C93" s="31">
        <f t="shared" si="3"/>
        <v>2013</v>
      </c>
      <c r="D93" s="37"/>
      <c r="E93" s="8" t="s">
        <v>139</v>
      </c>
      <c r="F93" s="8" t="str">
        <f t="shared" si="4"/>
        <v>02</v>
      </c>
      <c r="G93" s="8" t="str">
        <f>"01211"</f>
        <v>01211</v>
      </c>
      <c r="H93" s="8" t="s">
        <v>47</v>
      </c>
      <c r="I93" s="8" t="s">
        <v>118</v>
      </c>
      <c r="J93" s="8" t="s">
        <v>119</v>
      </c>
      <c r="K93" s="8" t="s">
        <v>204</v>
      </c>
      <c r="L93" s="37"/>
      <c r="M93" s="37"/>
      <c r="N93" s="37"/>
    </row>
    <row r="94" spans="1:14" s="2" customFormat="1" ht="11.55" x14ac:dyDescent="0.2">
      <c r="A94" s="8" t="s">
        <v>261</v>
      </c>
      <c r="B94" s="9">
        <v>41350</v>
      </c>
      <c r="C94" s="31">
        <f t="shared" si="3"/>
        <v>2013</v>
      </c>
      <c r="D94" s="37"/>
      <c r="E94" s="8" t="s">
        <v>206</v>
      </c>
      <c r="F94" s="8" t="str">
        <f t="shared" si="4"/>
        <v>02</v>
      </c>
      <c r="G94" s="8" t="str">
        <f>"01228"</f>
        <v>01228</v>
      </c>
      <c r="H94" s="8" t="s">
        <v>47</v>
      </c>
      <c r="I94" s="8" t="s">
        <v>118</v>
      </c>
      <c r="J94" s="8" t="s">
        <v>124</v>
      </c>
      <c r="K94" s="8" t="s">
        <v>213</v>
      </c>
      <c r="L94" s="37"/>
      <c r="M94" s="37"/>
      <c r="N94" s="37"/>
    </row>
    <row r="95" spans="1:14" s="2" customFormat="1" ht="11.55" x14ac:dyDescent="0.2">
      <c r="A95" s="8"/>
      <c r="B95" s="10">
        <v>41378</v>
      </c>
      <c r="C95" s="31">
        <f t="shared" si="3"/>
        <v>2013</v>
      </c>
      <c r="D95" s="37"/>
      <c r="E95" s="8" t="s">
        <v>107</v>
      </c>
      <c r="F95" s="8" t="str">
        <f>"04"</f>
        <v>04</v>
      </c>
      <c r="G95" s="8" t="str">
        <f>"01013"</f>
        <v>01013</v>
      </c>
      <c r="H95" s="8" t="s">
        <v>47</v>
      </c>
      <c r="I95" s="8" t="s">
        <v>118</v>
      </c>
      <c r="J95" s="8" t="s">
        <v>124</v>
      </c>
      <c r="K95" s="8" t="s">
        <v>12</v>
      </c>
      <c r="L95" s="37"/>
      <c r="M95" s="37"/>
      <c r="N95" s="37"/>
    </row>
    <row r="96" spans="1:14" s="2" customFormat="1" ht="11.55" x14ac:dyDescent="0.2">
      <c r="A96" s="8"/>
      <c r="B96" s="9">
        <v>41406</v>
      </c>
      <c r="C96" s="31">
        <f t="shared" si="3"/>
        <v>2013</v>
      </c>
      <c r="D96" s="37"/>
      <c r="E96" s="8" t="s">
        <v>20</v>
      </c>
      <c r="F96" s="8" t="str">
        <f>"04"</f>
        <v>04</v>
      </c>
      <c r="G96" s="8" t="str">
        <f>"01251"</f>
        <v>01251</v>
      </c>
      <c r="H96" s="8" t="s">
        <v>47</v>
      </c>
      <c r="I96" s="8" t="s">
        <v>122</v>
      </c>
      <c r="J96" s="8" t="s">
        <v>222</v>
      </c>
      <c r="K96" s="8" t="s">
        <v>12</v>
      </c>
      <c r="L96" s="37"/>
      <c r="M96" s="37"/>
      <c r="N96" s="37"/>
    </row>
    <row r="97" spans="1:14" s="2" customFormat="1" ht="11.55" x14ac:dyDescent="0.2">
      <c r="A97" s="8"/>
      <c r="B97" s="10">
        <v>41509</v>
      </c>
      <c r="C97" s="31">
        <f t="shared" si="3"/>
        <v>2013</v>
      </c>
      <c r="D97" s="37"/>
      <c r="E97" s="8" t="s">
        <v>139</v>
      </c>
      <c r="F97" s="8" t="str">
        <f t="shared" ref="F97:F117" si="5">"02"</f>
        <v>02</v>
      </c>
      <c r="G97" s="8" t="str">
        <f>"01290"</f>
        <v>01290</v>
      </c>
      <c r="H97" s="8" t="s">
        <v>47</v>
      </c>
      <c r="I97" s="8" t="s">
        <v>63</v>
      </c>
      <c r="J97" s="8" t="s">
        <v>104</v>
      </c>
      <c r="K97" s="8" t="s">
        <v>243</v>
      </c>
      <c r="L97" s="37"/>
      <c r="M97" s="37"/>
      <c r="N97" s="37"/>
    </row>
    <row r="98" spans="1:14" s="2" customFormat="1" ht="11.55" x14ac:dyDescent="0.2">
      <c r="A98" s="8" t="s">
        <v>261</v>
      </c>
      <c r="B98" s="10">
        <v>41272</v>
      </c>
      <c r="C98" s="31">
        <f t="shared" si="3"/>
        <v>2012</v>
      </c>
      <c r="D98" s="37"/>
      <c r="E98" s="8" t="s">
        <v>140</v>
      </c>
      <c r="F98" s="8" t="str">
        <f t="shared" si="5"/>
        <v>02</v>
      </c>
      <c r="G98" s="8" t="str">
        <f>"01223"</f>
        <v>01223</v>
      </c>
      <c r="H98" s="8" t="s">
        <v>47</v>
      </c>
      <c r="I98" s="8" t="s">
        <v>118</v>
      </c>
      <c r="J98" s="8" t="s">
        <v>124</v>
      </c>
      <c r="K98" s="8" t="s">
        <v>209</v>
      </c>
      <c r="L98" s="37"/>
      <c r="M98" s="37"/>
      <c r="N98" s="37"/>
    </row>
    <row r="99" spans="1:14" s="2" customFormat="1" ht="23.1" x14ac:dyDescent="0.2">
      <c r="A99" s="8" t="s">
        <v>260</v>
      </c>
      <c r="B99" s="9">
        <v>41294</v>
      </c>
      <c r="C99" s="31">
        <f t="shared" si="3"/>
        <v>2013</v>
      </c>
      <c r="D99" s="37"/>
      <c r="E99" s="8" t="s">
        <v>139</v>
      </c>
      <c r="F99" s="8" t="str">
        <f t="shared" si="5"/>
        <v>02</v>
      </c>
      <c r="G99" s="8" t="str">
        <f>"01209"</f>
        <v>01209</v>
      </c>
      <c r="H99" s="8" t="s">
        <v>47</v>
      </c>
      <c r="I99" s="8" t="s">
        <v>118</v>
      </c>
      <c r="J99" s="8" t="s">
        <v>119</v>
      </c>
      <c r="K99" s="8" t="s">
        <v>203</v>
      </c>
      <c r="L99" s="37"/>
      <c r="M99" s="37"/>
      <c r="N99" s="37"/>
    </row>
    <row r="100" spans="1:14" s="2" customFormat="1" ht="11.55" x14ac:dyDescent="0.2">
      <c r="A100" s="8"/>
      <c r="B100" s="9">
        <v>41420</v>
      </c>
      <c r="C100" s="31">
        <f t="shared" si="3"/>
        <v>2013</v>
      </c>
      <c r="D100" s="37"/>
      <c r="E100" s="8" t="s">
        <v>234</v>
      </c>
      <c r="F100" s="8" t="str">
        <f t="shared" si="5"/>
        <v>02</v>
      </c>
      <c r="G100" s="8" t="str">
        <f>"01284"</f>
        <v>01284</v>
      </c>
      <c r="H100" s="8" t="s">
        <v>47</v>
      </c>
      <c r="I100" s="8" t="s">
        <v>112</v>
      </c>
      <c r="J100" s="8" t="s">
        <v>116</v>
      </c>
      <c r="K100" s="8" t="s">
        <v>239</v>
      </c>
      <c r="L100" s="37"/>
      <c r="M100" s="37"/>
      <c r="N100" s="37"/>
    </row>
    <row r="101" spans="1:14" s="2" customFormat="1" ht="11.55" x14ac:dyDescent="0.2">
      <c r="A101" s="8"/>
      <c r="B101" s="10">
        <v>41518</v>
      </c>
      <c r="C101" s="31">
        <f t="shared" si="3"/>
        <v>2013</v>
      </c>
      <c r="D101" s="37"/>
      <c r="E101" s="8" t="s">
        <v>219</v>
      </c>
      <c r="F101" s="8" t="str">
        <f t="shared" si="5"/>
        <v>02</v>
      </c>
      <c r="G101" s="8" t="str">
        <f>"01305"</f>
        <v>01305</v>
      </c>
      <c r="H101" s="8" t="s">
        <v>47</v>
      </c>
      <c r="I101" s="8" t="s">
        <v>65</v>
      </c>
      <c r="J101" s="8" t="s">
        <v>126</v>
      </c>
      <c r="K101" s="8" t="s">
        <v>255</v>
      </c>
      <c r="L101" s="37"/>
      <c r="M101" s="37"/>
      <c r="N101" s="37"/>
    </row>
    <row r="102" spans="1:14" s="2" customFormat="1" ht="11.55" x14ac:dyDescent="0.2">
      <c r="A102" s="8"/>
      <c r="B102" s="9">
        <v>40384</v>
      </c>
      <c r="C102" s="31">
        <f t="shared" si="3"/>
        <v>2010</v>
      </c>
      <c r="D102" s="37"/>
      <c r="E102" s="8" t="s">
        <v>140</v>
      </c>
      <c r="F102" s="8" t="str">
        <f t="shared" si="5"/>
        <v>02</v>
      </c>
      <c r="G102" s="8" t="str">
        <f>"01228"</f>
        <v>01228</v>
      </c>
      <c r="H102" s="8" t="s">
        <v>47</v>
      </c>
      <c r="I102" s="8" t="s">
        <v>118</v>
      </c>
      <c r="J102" s="8" t="s">
        <v>124</v>
      </c>
      <c r="K102" s="8" t="s">
        <v>213</v>
      </c>
      <c r="L102" s="37"/>
      <c r="M102" s="37"/>
      <c r="N102" s="37"/>
    </row>
    <row r="103" spans="1:14" s="2" customFormat="1" ht="11.55" x14ac:dyDescent="0.2">
      <c r="A103" s="8" t="s">
        <v>264</v>
      </c>
      <c r="B103" s="9">
        <v>40888</v>
      </c>
      <c r="C103" s="31">
        <f t="shared" si="3"/>
        <v>2011</v>
      </c>
      <c r="D103" s="37"/>
      <c r="E103" s="8" t="s">
        <v>198</v>
      </c>
      <c r="F103" s="8" t="str">
        <f t="shared" si="5"/>
        <v>02</v>
      </c>
      <c r="G103" s="8" t="str">
        <f>"01191"</f>
        <v>01191</v>
      </c>
      <c r="H103" s="8" t="s">
        <v>47</v>
      </c>
      <c r="I103" s="8" t="s">
        <v>112</v>
      </c>
      <c r="J103" s="8" t="s">
        <v>113</v>
      </c>
      <c r="K103" s="8" t="s">
        <v>197</v>
      </c>
      <c r="L103" s="37"/>
      <c r="M103" s="37"/>
      <c r="N103" s="37"/>
    </row>
    <row r="104" spans="1:14" s="2" customFormat="1" ht="11.55" x14ac:dyDescent="0.2">
      <c r="A104" s="8" t="s">
        <v>261</v>
      </c>
      <c r="B104" s="9">
        <v>40440</v>
      </c>
      <c r="C104" s="31">
        <f t="shared" si="3"/>
        <v>2010</v>
      </c>
      <c r="D104" s="37"/>
      <c r="E104" s="8" t="s">
        <v>200</v>
      </c>
      <c r="F104" s="8" t="str">
        <f t="shared" si="5"/>
        <v>02</v>
      </c>
      <c r="G104" s="8" t="str">
        <f>"01227"</f>
        <v>01227</v>
      </c>
      <c r="H104" s="8" t="s">
        <v>47</v>
      </c>
      <c r="I104" s="8" t="s">
        <v>118</v>
      </c>
      <c r="J104" s="8" t="s">
        <v>124</v>
      </c>
      <c r="K104" s="8" t="s">
        <v>212</v>
      </c>
      <c r="L104" s="37"/>
      <c r="M104" s="37"/>
      <c r="N104" s="37"/>
    </row>
    <row r="105" spans="1:14" s="2" customFormat="1" ht="23.1" x14ac:dyDescent="0.2">
      <c r="A105" s="8" t="s">
        <v>260</v>
      </c>
      <c r="B105" s="9">
        <v>41306</v>
      </c>
      <c r="C105" s="31">
        <f t="shared" si="3"/>
        <v>2013</v>
      </c>
      <c r="D105" s="37"/>
      <c r="E105" s="8" t="s">
        <v>139</v>
      </c>
      <c r="F105" s="8" t="str">
        <f t="shared" si="5"/>
        <v>02</v>
      </c>
      <c r="G105" s="8" t="str">
        <f>"01276"</f>
        <v>01276</v>
      </c>
      <c r="H105" s="8" t="s">
        <v>47</v>
      </c>
      <c r="I105" s="8" t="s">
        <v>112</v>
      </c>
      <c r="J105" s="8" t="s">
        <v>117</v>
      </c>
      <c r="K105" s="8" t="s">
        <v>235</v>
      </c>
      <c r="L105" s="37"/>
      <c r="M105" s="37"/>
      <c r="N105" s="37"/>
    </row>
    <row r="106" spans="1:14" s="2" customFormat="1" ht="23.1" x14ac:dyDescent="0.2">
      <c r="A106" s="8" t="s">
        <v>262</v>
      </c>
      <c r="B106" s="10">
        <v>41030</v>
      </c>
      <c r="C106" s="31">
        <f t="shared" si="3"/>
        <v>2012</v>
      </c>
      <c r="D106" s="37"/>
      <c r="E106" s="8" t="s">
        <v>193</v>
      </c>
      <c r="F106" s="8" t="str">
        <f t="shared" si="5"/>
        <v>02</v>
      </c>
      <c r="G106" s="8" t="str">
        <f>"01180"</f>
        <v>01180</v>
      </c>
      <c r="H106" s="8" t="s">
        <v>47</v>
      </c>
      <c r="I106" s="8" t="s">
        <v>63</v>
      </c>
      <c r="J106" s="8" t="s">
        <v>108</v>
      </c>
      <c r="K106" s="8" t="s">
        <v>192</v>
      </c>
      <c r="L106" s="37"/>
      <c r="M106" s="37"/>
      <c r="N106" s="37"/>
    </row>
    <row r="107" spans="1:14" s="2" customFormat="1" ht="11.55" x14ac:dyDescent="0.2">
      <c r="A107" s="8" t="s">
        <v>261</v>
      </c>
      <c r="B107" s="9">
        <v>41266</v>
      </c>
      <c r="C107" s="31">
        <f t="shared" si="3"/>
        <v>2012</v>
      </c>
      <c r="D107" s="37"/>
      <c r="E107" s="8" t="s">
        <v>103</v>
      </c>
      <c r="F107" s="8" t="str">
        <f t="shared" si="5"/>
        <v>02</v>
      </c>
      <c r="G107" s="8" t="str">
        <f>"01155"</f>
        <v>01155</v>
      </c>
      <c r="H107" s="8" t="s">
        <v>47</v>
      </c>
      <c r="I107" s="8" t="s">
        <v>122</v>
      </c>
      <c r="J107" s="8" t="s">
        <v>123</v>
      </c>
      <c r="K107" s="8" t="s">
        <v>185</v>
      </c>
      <c r="L107" s="37"/>
      <c r="M107" s="37"/>
      <c r="N107" s="37"/>
    </row>
    <row r="108" spans="1:14" s="2" customFormat="1" ht="11.55" x14ac:dyDescent="0.2">
      <c r="A108" s="8" t="s">
        <v>263</v>
      </c>
      <c r="B108" s="9">
        <v>41261</v>
      </c>
      <c r="C108" s="31">
        <f t="shared" si="3"/>
        <v>2012</v>
      </c>
      <c r="D108" s="37"/>
      <c r="E108" s="8" t="s">
        <v>216</v>
      </c>
      <c r="F108" s="8" t="str">
        <f t="shared" si="5"/>
        <v>02</v>
      </c>
      <c r="G108" s="8" t="str">
        <f>"01231"</f>
        <v>01231</v>
      </c>
      <c r="H108" s="8" t="s">
        <v>47</v>
      </c>
      <c r="I108" s="8" t="s">
        <v>118</v>
      </c>
      <c r="J108" s="8" t="s">
        <v>124</v>
      </c>
      <c r="K108" s="8" t="s">
        <v>214</v>
      </c>
      <c r="L108" s="37"/>
      <c r="M108" s="37"/>
      <c r="N108" s="37"/>
    </row>
    <row r="109" spans="1:14" s="2" customFormat="1" ht="11.55" x14ac:dyDescent="0.2">
      <c r="A109" s="8"/>
      <c r="B109" s="10">
        <v>41448</v>
      </c>
      <c r="C109" s="31">
        <f t="shared" si="3"/>
        <v>2013</v>
      </c>
      <c r="D109" s="37"/>
      <c r="E109" s="8" t="s">
        <v>139</v>
      </c>
      <c r="F109" s="8" t="str">
        <f t="shared" si="5"/>
        <v>02</v>
      </c>
      <c r="G109" s="8" t="str">
        <f>"01209"</f>
        <v>01209</v>
      </c>
      <c r="H109" s="8" t="s">
        <v>47</v>
      </c>
      <c r="I109" s="8" t="s">
        <v>118</v>
      </c>
      <c r="J109" s="8" t="s">
        <v>119</v>
      </c>
      <c r="K109" s="8" t="s">
        <v>203</v>
      </c>
      <c r="L109" s="37"/>
      <c r="M109" s="37"/>
      <c r="N109" s="37"/>
    </row>
    <row r="110" spans="1:14" s="2" customFormat="1" ht="11.55" x14ac:dyDescent="0.2">
      <c r="A110" s="8"/>
      <c r="B110" s="9">
        <v>41224</v>
      </c>
      <c r="C110" s="31">
        <f t="shared" si="3"/>
        <v>2012</v>
      </c>
      <c r="D110" s="37"/>
      <c r="E110" s="8" t="s">
        <v>139</v>
      </c>
      <c r="F110" s="8" t="str">
        <f t="shared" si="5"/>
        <v>02</v>
      </c>
      <c r="G110" s="8" t="str">
        <f>"01272"</f>
        <v>01272</v>
      </c>
      <c r="H110" s="8" t="s">
        <v>47</v>
      </c>
      <c r="I110" s="8" t="s">
        <v>112</v>
      </c>
      <c r="J110" s="8" t="s">
        <v>113</v>
      </c>
      <c r="K110" s="8" t="s">
        <v>232</v>
      </c>
      <c r="L110" s="37"/>
      <c r="M110" s="37"/>
      <c r="N110" s="37"/>
    </row>
    <row r="111" spans="1:14" s="2" customFormat="1" ht="11.55" x14ac:dyDescent="0.2">
      <c r="A111" s="8"/>
      <c r="B111" s="9">
        <v>41490</v>
      </c>
      <c r="C111" s="31">
        <f t="shared" si="3"/>
        <v>2013</v>
      </c>
      <c r="D111" s="37"/>
      <c r="E111" s="8" t="s">
        <v>139</v>
      </c>
      <c r="F111" s="8" t="str">
        <f t="shared" si="5"/>
        <v>02</v>
      </c>
      <c r="G111" s="8" t="str">
        <f>"01286"</f>
        <v>01286</v>
      </c>
      <c r="H111" s="8" t="s">
        <v>47</v>
      </c>
      <c r="I111" s="8" t="s">
        <v>118</v>
      </c>
      <c r="J111" s="8" t="s">
        <v>124</v>
      </c>
      <c r="K111" s="8" t="s">
        <v>240</v>
      </c>
      <c r="L111" s="37"/>
      <c r="M111" s="37"/>
      <c r="N111" s="37"/>
    </row>
    <row r="112" spans="1:14" s="2" customFormat="1" ht="11.55" x14ac:dyDescent="0.2">
      <c r="A112" s="8"/>
      <c r="B112" s="9">
        <v>41406</v>
      </c>
      <c r="C112" s="31">
        <f t="shared" si="3"/>
        <v>2013</v>
      </c>
      <c r="D112" s="37"/>
      <c r="E112" s="8" t="s">
        <v>139</v>
      </c>
      <c r="F112" s="8" t="str">
        <f t="shared" si="5"/>
        <v>02</v>
      </c>
      <c r="G112" s="8" t="str">
        <f>"01281"</f>
        <v>01281</v>
      </c>
      <c r="H112" s="8" t="s">
        <v>47</v>
      </c>
      <c r="I112" s="8" t="s">
        <v>112</v>
      </c>
      <c r="J112" s="8" t="s">
        <v>115</v>
      </c>
      <c r="K112" s="8" t="s">
        <v>237</v>
      </c>
      <c r="L112" s="37"/>
      <c r="M112" s="37"/>
      <c r="N112" s="37"/>
    </row>
    <row r="113" spans="1:17" s="2" customFormat="1" ht="11.55" x14ac:dyDescent="0.2">
      <c r="A113" s="8" t="s">
        <v>261</v>
      </c>
      <c r="B113" s="10">
        <v>41462</v>
      </c>
      <c r="C113" s="31">
        <f t="shared" si="3"/>
        <v>2013</v>
      </c>
      <c r="D113" s="37"/>
      <c r="E113" s="8" t="s">
        <v>206</v>
      </c>
      <c r="F113" s="8" t="str">
        <f t="shared" si="5"/>
        <v>02</v>
      </c>
      <c r="G113" s="8" t="str">
        <f>"01228"</f>
        <v>01228</v>
      </c>
      <c r="H113" s="8" t="s">
        <v>47</v>
      </c>
      <c r="I113" s="8" t="s">
        <v>118</v>
      </c>
      <c r="J113" s="8" t="s">
        <v>124</v>
      </c>
      <c r="K113" s="8" t="s">
        <v>213</v>
      </c>
      <c r="L113" s="37"/>
      <c r="M113" s="37"/>
      <c r="N113" s="37"/>
    </row>
    <row r="114" spans="1:17" s="2" customFormat="1" ht="11.55" x14ac:dyDescent="0.2">
      <c r="A114" s="8"/>
      <c r="B114" s="10">
        <v>41602</v>
      </c>
      <c r="C114" s="31">
        <f t="shared" si="3"/>
        <v>2013</v>
      </c>
      <c r="D114" s="37"/>
      <c r="E114" s="8" t="s">
        <v>190</v>
      </c>
      <c r="F114" s="8" t="str">
        <f t="shared" si="5"/>
        <v>02</v>
      </c>
      <c r="G114" s="8" t="str">
        <f>"01176"</f>
        <v>01176</v>
      </c>
      <c r="H114" s="8" t="s">
        <v>47</v>
      </c>
      <c r="I114" s="8" t="s">
        <v>63</v>
      </c>
      <c r="J114" s="8" t="s">
        <v>106</v>
      </c>
      <c r="K114" s="8" t="s">
        <v>189</v>
      </c>
      <c r="L114" s="37"/>
      <c r="M114" s="37"/>
      <c r="N114" s="37"/>
    </row>
    <row r="115" spans="1:17" s="2" customFormat="1" ht="11.55" x14ac:dyDescent="0.2">
      <c r="A115" s="8"/>
      <c r="B115" s="9">
        <v>41546</v>
      </c>
      <c r="C115" s="31">
        <f t="shared" si="3"/>
        <v>2013</v>
      </c>
      <c r="D115" s="37"/>
      <c r="E115" s="8" t="s">
        <v>29</v>
      </c>
      <c r="F115" s="8" t="str">
        <f t="shared" si="5"/>
        <v>02</v>
      </c>
      <c r="G115" s="8" t="str">
        <f>"01035"</f>
        <v>01035</v>
      </c>
      <c r="H115" s="8" t="s">
        <v>47</v>
      </c>
      <c r="I115" s="8" t="s">
        <v>63</v>
      </c>
      <c r="J115" s="8" t="s">
        <v>64</v>
      </c>
      <c r="K115" s="8" t="s">
        <v>142</v>
      </c>
      <c r="L115" s="37"/>
      <c r="M115" s="37"/>
      <c r="N115" s="37"/>
    </row>
    <row r="116" spans="1:17" s="2" customFormat="1" ht="11.55" x14ac:dyDescent="0.2">
      <c r="A116" s="8"/>
      <c r="B116" s="10">
        <v>41579</v>
      </c>
      <c r="C116" s="31">
        <f t="shared" si="3"/>
        <v>2013</v>
      </c>
      <c r="D116" s="38"/>
      <c r="E116" s="11" t="s">
        <v>139</v>
      </c>
      <c r="F116" s="11" t="str">
        <f t="shared" si="5"/>
        <v>02</v>
      </c>
      <c r="G116" s="11" t="str">
        <f>"01175"</f>
        <v>01175</v>
      </c>
      <c r="H116" s="11" t="s">
        <v>47</v>
      </c>
      <c r="I116" s="11" t="s">
        <v>63</v>
      </c>
      <c r="J116" s="11" t="s">
        <v>106</v>
      </c>
      <c r="K116" s="11" t="s">
        <v>188</v>
      </c>
      <c r="L116" s="38"/>
      <c r="M116" s="38"/>
      <c r="N116" s="38"/>
    </row>
    <row r="117" spans="1:17" s="2" customFormat="1" ht="23.1" x14ac:dyDescent="0.2">
      <c r="A117" s="8" t="s">
        <v>260</v>
      </c>
      <c r="B117" s="10">
        <v>40830</v>
      </c>
      <c r="C117" s="31">
        <f t="shared" si="3"/>
        <v>2011</v>
      </c>
      <c r="D117" s="37"/>
      <c r="E117" s="8" t="s">
        <v>139</v>
      </c>
      <c r="F117" s="8" t="str">
        <f t="shared" si="5"/>
        <v>02</v>
      </c>
      <c r="G117" s="8" t="str">
        <f>"01272"</f>
        <v>01272</v>
      </c>
      <c r="H117" s="8" t="s">
        <v>47</v>
      </c>
      <c r="I117" s="8" t="s">
        <v>112</v>
      </c>
      <c r="J117" s="8" t="s">
        <v>113</v>
      </c>
      <c r="K117" s="8" t="s">
        <v>232</v>
      </c>
      <c r="L117" s="37"/>
      <c r="M117" s="37"/>
      <c r="N117" s="37"/>
    </row>
    <row r="118" spans="1:17" s="2" customFormat="1" ht="11.55" x14ac:dyDescent="0.2">
      <c r="A118" s="8" t="s">
        <v>263</v>
      </c>
      <c r="B118" s="9">
        <v>41476</v>
      </c>
      <c r="C118" s="31">
        <f t="shared" si="3"/>
        <v>2013</v>
      </c>
      <c r="D118" s="37"/>
      <c r="E118" s="8" t="s">
        <v>56</v>
      </c>
      <c r="F118" s="8" t="str">
        <f>"05"</f>
        <v>05</v>
      </c>
      <c r="G118" s="8" t="str">
        <f>"01262"</f>
        <v>01262</v>
      </c>
      <c r="H118" s="8" t="s">
        <v>47</v>
      </c>
      <c r="I118" s="8" t="s">
        <v>135</v>
      </c>
      <c r="J118" s="8" t="s">
        <v>226</v>
      </c>
      <c r="K118" s="8" t="s">
        <v>12</v>
      </c>
      <c r="L118" s="37"/>
      <c r="M118" s="37"/>
      <c r="N118" s="37"/>
    </row>
    <row r="119" spans="1:17" s="2" customFormat="1" ht="11.55" x14ac:dyDescent="0.2">
      <c r="A119" s="8" t="s">
        <v>265</v>
      </c>
      <c r="B119" s="10">
        <v>41322</v>
      </c>
      <c r="C119" s="31">
        <f t="shared" si="3"/>
        <v>2013</v>
      </c>
      <c r="D119" s="37"/>
      <c r="E119" s="8" t="s">
        <v>141</v>
      </c>
      <c r="F119" s="8" t="str">
        <f t="shared" ref="F119:F135" si="6">"02"</f>
        <v>02</v>
      </c>
      <c r="G119" s="8" t="str">
        <f>"01184"</f>
        <v>01184</v>
      </c>
      <c r="H119" s="8" t="s">
        <v>47</v>
      </c>
      <c r="I119" s="8" t="s">
        <v>63</v>
      </c>
      <c r="J119" s="8" t="s">
        <v>110</v>
      </c>
      <c r="K119" s="8" t="s">
        <v>195</v>
      </c>
      <c r="L119" s="37"/>
      <c r="M119" s="37"/>
      <c r="N119" s="37"/>
    </row>
    <row r="120" spans="1:17" s="2" customFormat="1" ht="23.1" x14ac:dyDescent="0.2">
      <c r="A120" s="8"/>
      <c r="B120" s="9">
        <v>41271</v>
      </c>
      <c r="C120" s="31">
        <f t="shared" si="3"/>
        <v>2012</v>
      </c>
      <c r="D120" s="37"/>
      <c r="E120" s="8" t="s">
        <v>200</v>
      </c>
      <c r="F120" s="8" t="str">
        <f t="shared" si="6"/>
        <v>02</v>
      </c>
      <c r="G120" s="8" t="str">
        <f>"01207"</f>
        <v>01207</v>
      </c>
      <c r="H120" s="8" t="s">
        <v>47</v>
      </c>
      <c r="I120" s="8" t="s">
        <v>112</v>
      </c>
      <c r="J120" s="8" t="s">
        <v>117</v>
      </c>
      <c r="K120" s="8" t="s">
        <v>201</v>
      </c>
      <c r="L120" s="37"/>
      <c r="M120" s="37"/>
      <c r="N120" s="37"/>
    </row>
    <row r="121" spans="1:17" s="2" customFormat="1" ht="11.55" x14ac:dyDescent="0.2">
      <c r="A121" s="8" t="s">
        <v>261</v>
      </c>
      <c r="B121" s="10">
        <v>41467</v>
      </c>
      <c r="C121" s="31">
        <f t="shared" si="3"/>
        <v>2013</v>
      </c>
      <c r="D121" s="37"/>
      <c r="E121" s="8" t="s">
        <v>194</v>
      </c>
      <c r="F121" s="8" t="str">
        <f t="shared" si="6"/>
        <v>02</v>
      </c>
      <c r="G121" s="8" t="str">
        <f>"01180"</f>
        <v>01180</v>
      </c>
      <c r="H121" s="8" t="s">
        <v>47</v>
      </c>
      <c r="I121" s="8" t="s">
        <v>63</v>
      </c>
      <c r="J121" s="8" t="s">
        <v>108</v>
      </c>
      <c r="K121" s="8" t="s">
        <v>192</v>
      </c>
      <c r="L121" s="37"/>
      <c r="M121" s="37"/>
      <c r="N121" s="37"/>
    </row>
    <row r="122" spans="1:17" s="2" customFormat="1" ht="11.55" x14ac:dyDescent="0.2">
      <c r="A122" s="8" t="s">
        <v>261</v>
      </c>
      <c r="B122" s="10">
        <v>40972</v>
      </c>
      <c r="C122" s="31">
        <f t="shared" si="3"/>
        <v>2012</v>
      </c>
      <c r="D122" s="37"/>
      <c r="E122" s="8" t="s">
        <v>206</v>
      </c>
      <c r="F122" s="8" t="str">
        <f t="shared" si="6"/>
        <v>02</v>
      </c>
      <c r="G122" s="8" t="str">
        <f>"01287"</f>
        <v>01287</v>
      </c>
      <c r="H122" s="8" t="s">
        <v>47</v>
      </c>
      <c r="I122" s="8" t="s">
        <v>118</v>
      </c>
      <c r="J122" s="8" t="s">
        <v>124</v>
      </c>
      <c r="K122" s="8" t="s">
        <v>241</v>
      </c>
      <c r="L122" s="37"/>
      <c r="M122" s="37"/>
      <c r="N122" s="37"/>
    </row>
    <row r="123" spans="1:17" s="2" customFormat="1" ht="23.1" x14ac:dyDescent="0.2">
      <c r="A123" s="8" t="s">
        <v>262</v>
      </c>
      <c r="B123" s="10">
        <v>41284</v>
      </c>
      <c r="C123" s="31">
        <f t="shared" si="3"/>
        <v>2013</v>
      </c>
      <c r="D123" s="37"/>
      <c r="E123" s="8" t="s">
        <v>139</v>
      </c>
      <c r="F123" s="8" t="str">
        <f t="shared" si="6"/>
        <v>02</v>
      </c>
      <c r="G123" s="8" t="str">
        <f>"01287"</f>
        <v>01287</v>
      </c>
      <c r="H123" s="8" t="s">
        <v>47</v>
      </c>
      <c r="I123" s="8" t="s">
        <v>118</v>
      </c>
      <c r="J123" s="8" t="s">
        <v>124</v>
      </c>
      <c r="K123" s="8" t="s">
        <v>241</v>
      </c>
      <c r="L123" s="37"/>
      <c r="M123" s="37"/>
      <c r="N123" s="37"/>
      <c r="Q123" s="3"/>
    </row>
    <row r="124" spans="1:17" s="2" customFormat="1" ht="11.55" x14ac:dyDescent="0.2">
      <c r="A124" s="8"/>
      <c r="B124" s="9">
        <v>41152</v>
      </c>
      <c r="C124" s="31">
        <f t="shared" si="3"/>
        <v>2012</v>
      </c>
      <c r="D124" s="37"/>
      <c r="E124" s="8" t="s">
        <v>31</v>
      </c>
      <c r="F124" s="8" t="str">
        <f t="shared" si="6"/>
        <v>02</v>
      </c>
      <c r="G124" s="8" t="str">
        <f>"01035"</f>
        <v>01035</v>
      </c>
      <c r="H124" s="8" t="s">
        <v>47</v>
      </c>
      <c r="I124" s="8" t="s">
        <v>63</v>
      </c>
      <c r="J124" s="8" t="s">
        <v>64</v>
      </c>
      <c r="K124" s="8" t="s">
        <v>142</v>
      </c>
      <c r="L124" s="37"/>
      <c r="M124" s="37"/>
      <c r="N124" s="37"/>
    </row>
    <row r="125" spans="1:17" s="2" customFormat="1" ht="11.55" x14ac:dyDescent="0.2">
      <c r="A125" s="8" t="s">
        <v>265</v>
      </c>
      <c r="B125" s="9">
        <v>41432</v>
      </c>
      <c r="C125" s="31">
        <f t="shared" si="3"/>
        <v>2013</v>
      </c>
      <c r="D125" s="37"/>
      <c r="E125" s="8" t="s">
        <v>13</v>
      </c>
      <c r="F125" s="8" t="str">
        <f t="shared" si="6"/>
        <v>02</v>
      </c>
      <c r="G125" s="8" t="str">
        <f>"01192"</f>
        <v>01192</v>
      </c>
      <c r="H125" s="8" t="s">
        <v>47</v>
      </c>
      <c r="I125" s="8" t="s">
        <v>112</v>
      </c>
      <c r="J125" s="8" t="s">
        <v>114</v>
      </c>
      <c r="K125" s="8" t="s">
        <v>199</v>
      </c>
      <c r="L125" s="37"/>
      <c r="M125" s="37"/>
      <c r="N125" s="37"/>
    </row>
    <row r="126" spans="1:17" s="2" customFormat="1" ht="23.1" x14ac:dyDescent="0.2">
      <c r="A126" s="8" t="s">
        <v>262</v>
      </c>
      <c r="B126" s="9">
        <v>41549</v>
      </c>
      <c r="C126" s="31">
        <f t="shared" si="3"/>
        <v>2013</v>
      </c>
      <c r="D126" s="37"/>
      <c r="E126" s="8" t="s">
        <v>141</v>
      </c>
      <c r="F126" s="8" t="str">
        <f t="shared" si="6"/>
        <v>02</v>
      </c>
      <c r="G126" s="8" t="str">
        <f>"01175"</f>
        <v>01175</v>
      </c>
      <c r="H126" s="8" t="s">
        <v>47</v>
      </c>
      <c r="I126" s="8" t="s">
        <v>63</v>
      </c>
      <c r="J126" s="8" t="s">
        <v>106</v>
      </c>
      <c r="K126" s="8" t="s">
        <v>188</v>
      </c>
      <c r="L126" s="37"/>
      <c r="M126" s="37"/>
      <c r="N126" s="37"/>
    </row>
    <row r="127" spans="1:17" s="2" customFormat="1" ht="11.55" x14ac:dyDescent="0.2">
      <c r="A127" s="8" t="s">
        <v>261</v>
      </c>
      <c r="B127" s="9">
        <v>41588</v>
      </c>
      <c r="C127" s="31">
        <f t="shared" si="3"/>
        <v>2013</v>
      </c>
      <c r="D127" s="37"/>
      <c r="E127" s="8" t="s">
        <v>139</v>
      </c>
      <c r="F127" s="8" t="str">
        <f t="shared" si="6"/>
        <v>02</v>
      </c>
      <c r="G127" s="8" t="str">
        <f>"01279"</f>
        <v>01279</v>
      </c>
      <c r="H127" s="8" t="s">
        <v>47</v>
      </c>
      <c r="I127" s="8" t="s">
        <v>112</v>
      </c>
      <c r="J127" s="8" t="s">
        <v>114</v>
      </c>
      <c r="K127" s="8" t="s">
        <v>236</v>
      </c>
      <c r="L127" s="37"/>
      <c r="M127" s="37"/>
      <c r="N127" s="37"/>
    </row>
    <row r="128" spans="1:17" s="2" customFormat="1" ht="11.55" x14ac:dyDescent="0.2">
      <c r="A128" s="8" t="s">
        <v>261</v>
      </c>
      <c r="B128" s="9">
        <v>41560</v>
      </c>
      <c r="C128" s="31">
        <f t="shared" si="3"/>
        <v>2013</v>
      </c>
      <c r="D128" s="37"/>
      <c r="E128" s="8" t="s">
        <v>21</v>
      </c>
      <c r="F128" s="8" t="str">
        <f t="shared" si="6"/>
        <v>02</v>
      </c>
      <c r="G128" s="8" t="str">
        <f>"01167"</f>
        <v>01167</v>
      </c>
      <c r="H128" s="8" t="s">
        <v>47</v>
      </c>
      <c r="I128" s="8" t="s">
        <v>48</v>
      </c>
      <c r="J128" s="8" t="s">
        <v>12</v>
      </c>
      <c r="K128" s="8" t="s">
        <v>186</v>
      </c>
      <c r="L128" s="37"/>
      <c r="M128" s="37"/>
      <c r="N128" s="37"/>
    </row>
    <row r="129" spans="1:14" s="2" customFormat="1" ht="11.55" x14ac:dyDescent="0.2">
      <c r="A129" s="8" t="s">
        <v>264</v>
      </c>
      <c r="B129" s="9">
        <v>41117</v>
      </c>
      <c r="C129" s="31">
        <f t="shared" si="3"/>
        <v>2012</v>
      </c>
      <c r="D129" s="37"/>
      <c r="E129" s="8" t="s">
        <v>198</v>
      </c>
      <c r="F129" s="8" t="str">
        <f t="shared" si="6"/>
        <v>02</v>
      </c>
      <c r="G129" s="8" t="str">
        <f>"01191"</f>
        <v>01191</v>
      </c>
      <c r="H129" s="8" t="s">
        <v>47</v>
      </c>
      <c r="I129" s="8" t="s">
        <v>112</v>
      </c>
      <c r="J129" s="8" t="s">
        <v>113</v>
      </c>
      <c r="K129" s="8" t="s">
        <v>197</v>
      </c>
      <c r="L129" s="37"/>
      <c r="M129" s="37"/>
      <c r="N129" s="37"/>
    </row>
    <row r="130" spans="1:14" s="2" customFormat="1" ht="11.55" x14ac:dyDescent="0.2">
      <c r="A130" s="8" t="s">
        <v>261</v>
      </c>
      <c r="B130" s="9">
        <v>41546</v>
      </c>
      <c r="C130" s="31">
        <f t="shared" si="3"/>
        <v>2013</v>
      </c>
      <c r="D130" s="37"/>
      <c r="E130" s="8" t="s">
        <v>144</v>
      </c>
      <c r="F130" s="8" t="str">
        <f t="shared" si="6"/>
        <v>02</v>
      </c>
      <c r="G130" s="8" t="str">
        <f>"01037"</f>
        <v>01037</v>
      </c>
      <c r="H130" s="8" t="s">
        <v>47</v>
      </c>
      <c r="I130" s="8" t="s">
        <v>65</v>
      </c>
      <c r="J130" s="8" t="s">
        <v>125</v>
      </c>
      <c r="K130" s="8" t="s">
        <v>145</v>
      </c>
      <c r="L130" s="37"/>
      <c r="M130" s="37"/>
      <c r="N130" s="37"/>
    </row>
    <row r="131" spans="1:14" s="2" customFormat="1" ht="23.1" x14ac:dyDescent="0.2">
      <c r="A131" s="8" t="s">
        <v>260</v>
      </c>
      <c r="B131" s="9">
        <v>41476</v>
      </c>
      <c r="C131" s="31">
        <f t="shared" ref="C131:C163" si="7">YEAR(B131)</f>
        <v>2013</v>
      </c>
      <c r="D131" s="37"/>
      <c r="E131" s="8" t="s">
        <v>210</v>
      </c>
      <c r="F131" s="8" t="str">
        <f t="shared" si="6"/>
        <v>02</v>
      </c>
      <c r="G131" s="8" t="str">
        <f>"01226"</f>
        <v>01226</v>
      </c>
      <c r="H131" s="8" t="s">
        <v>47</v>
      </c>
      <c r="I131" s="8" t="s">
        <v>118</v>
      </c>
      <c r="J131" s="8" t="s">
        <v>124</v>
      </c>
      <c r="K131" s="8" t="s">
        <v>211</v>
      </c>
      <c r="L131" s="37"/>
      <c r="M131" s="37"/>
      <c r="N131" s="37"/>
    </row>
    <row r="132" spans="1:14" s="2" customFormat="1" ht="23.1" x14ac:dyDescent="0.2">
      <c r="A132" s="8" t="s">
        <v>260</v>
      </c>
      <c r="B132" s="9">
        <v>41462</v>
      </c>
      <c r="C132" s="31">
        <f t="shared" si="7"/>
        <v>2013</v>
      </c>
      <c r="D132" s="37"/>
      <c r="E132" s="8" t="s">
        <v>139</v>
      </c>
      <c r="F132" s="8" t="str">
        <f t="shared" si="6"/>
        <v>02</v>
      </c>
      <c r="G132" s="8" t="str">
        <f>"01276"</f>
        <v>01276</v>
      </c>
      <c r="H132" s="8" t="s">
        <v>47</v>
      </c>
      <c r="I132" s="8" t="s">
        <v>112</v>
      </c>
      <c r="J132" s="8" t="s">
        <v>117</v>
      </c>
      <c r="K132" s="8" t="s">
        <v>235</v>
      </c>
      <c r="L132" s="37"/>
      <c r="M132" s="37"/>
      <c r="N132" s="37"/>
    </row>
    <row r="133" spans="1:14" s="2" customFormat="1" ht="11.55" x14ac:dyDescent="0.2">
      <c r="A133" s="8"/>
      <c r="B133" s="10">
        <v>41579</v>
      </c>
      <c r="C133" s="31">
        <f t="shared" si="7"/>
        <v>2013</v>
      </c>
      <c r="D133" s="38"/>
      <c r="E133" s="11" t="s">
        <v>139</v>
      </c>
      <c r="F133" s="11" t="str">
        <f t="shared" si="6"/>
        <v>02</v>
      </c>
      <c r="G133" s="11" t="str">
        <f>"01282"</f>
        <v>01282</v>
      </c>
      <c r="H133" s="11" t="s">
        <v>47</v>
      </c>
      <c r="I133" s="11" t="s">
        <v>112</v>
      </c>
      <c r="J133" s="11" t="s">
        <v>115</v>
      </c>
      <c r="K133" s="11" t="s">
        <v>238</v>
      </c>
      <c r="L133" s="38"/>
      <c r="M133" s="38"/>
      <c r="N133" s="38"/>
    </row>
    <row r="134" spans="1:14" s="2" customFormat="1" ht="11.55" x14ac:dyDescent="0.2">
      <c r="A134" s="8"/>
      <c r="B134" s="9">
        <v>40510</v>
      </c>
      <c r="C134" s="31">
        <f t="shared" si="7"/>
        <v>2010</v>
      </c>
      <c r="D134" s="37"/>
      <c r="E134" s="8" t="s">
        <v>139</v>
      </c>
      <c r="F134" s="8" t="str">
        <f t="shared" si="6"/>
        <v>02</v>
      </c>
      <c r="G134" s="8" t="str">
        <f>"01171"</f>
        <v>01171</v>
      </c>
      <c r="H134" s="8" t="s">
        <v>47</v>
      </c>
      <c r="I134" s="8" t="s">
        <v>63</v>
      </c>
      <c r="J134" s="8" t="s">
        <v>104</v>
      </c>
      <c r="K134" s="8" t="s">
        <v>187</v>
      </c>
      <c r="L134" s="37"/>
      <c r="M134" s="37"/>
      <c r="N134" s="37"/>
    </row>
    <row r="135" spans="1:14" s="2" customFormat="1" ht="11.55" x14ac:dyDescent="0.2">
      <c r="A135" s="8"/>
      <c r="B135" s="9">
        <v>41266</v>
      </c>
      <c r="C135" s="31">
        <f t="shared" si="7"/>
        <v>2012</v>
      </c>
      <c r="D135" s="37"/>
      <c r="E135" s="8" t="s">
        <v>139</v>
      </c>
      <c r="F135" s="8" t="str">
        <f t="shared" si="6"/>
        <v>02</v>
      </c>
      <c r="G135" s="8" t="str">
        <f>"01273"</f>
        <v>01273</v>
      </c>
      <c r="H135" s="8" t="s">
        <v>47</v>
      </c>
      <c r="I135" s="8" t="s">
        <v>112</v>
      </c>
      <c r="J135" s="8" t="s">
        <v>113</v>
      </c>
      <c r="K135" s="8" t="s">
        <v>233</v>
      </c>
      <c r="L135" s="37"/>
      <c r="M135" s="37"/>
      <c r="N135" s="37"/>
    </row>
    <row r="136" spans="1:14" s="2" customFormat="1" ht="11.55" x14ac:dyDescent="0.2">
      <c r="A136" s="8" t="s">
        <v>265</v>
      </c>
      <c r="B136" s="9">
        <v>41366</v>
      </c>
      <c r="C136" s="31">
        <f t="shared" si="7"/>
        <v>2013</v>
      </c>
      <c r="D136" s="37"/>
      <c r="E136" s="8" t="s">
        <v>228</v>
      </c>
      <c r="F136" s="8" t="str">
        <f>"05"</f>
        <v>05</v>
      </c>
      <c r="G136" s="8" t="str">
        <f>"01267"</f>
        <v>01267</v>
      </c>
      <c r="H136" s="8" t="s">
        <v>47</v>
      </c>
      <c r="I136" s="8" t="s">
        <v>135</v>
      </c>
      <c r="J136" s="8" t="s">
        <v>12</v>
      </c>
      <c r="K136" s="8" t="s">
        <v>229</v>
      </c>
      <c r="L136" s="37"/>
      <c r="M136" s="37"/>
      <c r="N136" s="37"/>
    </row>
    <row r="137" spans="1:14" s="2" customFormat="1" ht="11.55" x14ac:dyDescent="0.2">
      <c r="A137" s="8"/>
      <c r="B137" s="9">
        <v>41549</v>
      </c>
      <c r="C137" s="31">
        <f t="shared" si="7"/>
        <v>2013</v>
      </c>
      <c r="D137" s="37"/>
      <c r="E137" s="8" t="s">
        <v>71</v>
      </c>
      <c r="F137" s="8" t="str">
        <f>"02"</f>
        <v>02</v>
      </c>
      <c r="G137" s="8" t="str">
        <f>"00998"</f>
        <v>00998</v>
      </c>
      <c r="H137" s="8" t="s">
        <v>47</v>
      </c>
      <c r="I137" s="8" t="s">
        <v>63</v>
      </c>
      <c r="J137" s="8" t="s">
        <v>106</v>
      </c>
      <c r="K137" s="8" t="s">
        <v>12</v>
      </c>
      <c r="L137" s="37"/>
      <c r="M137" s="37"/>
      <c r="N137" s="37"/>
    </row>
    <row r="138" spans="1:14" s="2" customFormat="1" ht="11.55" x14ac:dyDescent="0.2">
      <c r="A138" s="8"/>
      <c r="B138" s="9">
        <v>41474</v>
      </c>
      <c r="C138" s="31">
        <f t="shared" si="7"/>
        <v>2013</v>
      </c>
      <c r="D138" s="37"/>
      <c r="E138" s="8" t="s">
        <v>103</v>
      </c>
      <c r="F138" s="8" t="str">
        <f>"02"</f>
        <v>02</v>
      </c>
      <c r="G138" s="8" t="str">
        <f>"01180"</f>
        <v>01180</v>
      </c>
      <c r="H138" s="8" t="s">
        <v>47</v>
      </c>
      <c r="I138" s="8" t="s">
        <v>63</v>
      </c>
      <c r="J138" s="8" t="s">
        <v>108</v>
      </c>
      <c r="K138" s="8" t="s">
        <v>192</v>
      </c>
      <c r="L138" s="37"/>
      <c r="M138" s="37"/>
      <c r="N138" s="37"/>
    </row>
    <row r="139" spans="1:14" s="2" customFormat="1" ht="11.55" x14ac:dyDescent="0.2">
      <c r="A139" s="8"/>
      <c r="B139" s="9">
        <v>41390</v>
      </c>
      <c r="C139" s="31">
        <f t="shared" si="7"/>
        <v>2013</v>
      </c>
      <c r="D139" s="37"/>
      <c r="E139" s="8" t="s">
        <v>219</v>
      </c>
      <c r="F139" s="8" t="str">
        <f>"02"</f>
        <v>02</v>
      </c>
      <c r="G139" s="8" t="str">
        <f>"01241"</f>
        <v>01241</v>
      </c>
      <c r="H139" s="8" t="s">
        <v>47</v>
      </c>
      <c r="I139" s="8" t="s">
        <v>65</v>
      </c>
      <c r="J139" s="8" t="s">
        <v>126</v>
      </c>
      <c r="K139" s="8" t="s">
        <v>220</v>
      </c>
      <c r="L139" s="37"/>
      <c r="M139" s="37"/>
      <c r="N139" s="37"/>
    </row>
    <row r="140" spans="1:14" s="2" customFormat="1" ht="11.55" x14ac:dyDescent="0.2">
      <c r="A140" s="8" t="s">
        <v>265</v>
      </c>
      <c r="B140" s="9">
        <v>41060</v>
      </c>
      <c r="C140" s="31">
        <f t="shared" si="7"/>
        <v>2012</v>
      </c>
      <c r="D140" s="37"/>
      <c r="E140" s="8" t="s">
        <v>139</v>
      </c>
      <c r="F140" s="8" t="str">
        <f>"02"</f>
        <v>02</v>
      </c>
      <c r="G140" s="8" t="str">
        <f>"01290"</f>
        <v>01290</v>
      </c>
      <c r="H140" s="8" t="s">
        <v>47</v>
      </c>
      <c r="I140" s="8" t="s">
        <v>63</v>
      </c>
      <c r="J140" s="8" t="s">
        <v>104</v>
      </c>
      <c r="K140" s="8" t="s">
        <v>243</v>
      </c>
      <c r="L140" s="37"/>
      <c r="M140" s="37"/>
      <c r="N140" s="37"/>
    </row>
    <row r="141" spans="1:14" s="2" customFormat="1" ht="11.55" x14ac:dyDescent="0.2">
      <c r="A141" s="8" t="s">
        <v>265</v>
      </c>
      <c r="B141" s="9">
        <v>41546</v>
      </c>
      <c r="C141" s="31">
        <f t="shared" si="7"/>
        <v>2013</v>
      </c>
      <c r="D141" s="37"/>
      <c r="E141" s="8" t="s">
        <v>62</v>
      </c>
      <c r="F141" s="8" t="str">
        <f>"04"</f>
        <v>04</v>
      </c>
      <c r="G141" s="8" t="str">
        <f>"00945"</f>
        <v>00945</v>
      </c>
      <c r="H141" s="8" t="s">
        <v>47</v>
      </c>
      <c r="I141" s="8" t="s">
        <v>63</v>
      </c>
      <c r="J141" s="8" t="s">
        <v>64</v>
      </c>
      <c r="K141" s="8" t="s">
        <v>12</v>
      </c>
      <c r="L141" s="37"/>
      <c r="M141" s="37"/>
      <c r="N141" s="37"/>
    </row>
    <row r="142" spans="1:14" s="2" customFormat="1" ht="11.55" x14ac:dyDescent="0.2">
      <c r="A142" s="8"/>
      <c r="B142" s="9">
        <v>41462</v>
      </c>
      <c r="C142" s="31">
        <f t="shared" si="7"/>
        <v>2013</v>
      </c>
      <c r="D142" s="37"/>
      <c r="E142" s="8" t="s">
        <v>14</v>
      </c>
      <c r="F142" s="8" t="str">
        <f>"04"</f>
        <v>04</v>
      </c>
      <c r="G142" s="8" t="str">
        <f>"01262"</f>
        <v>01262</v>
      </c>
      <c r="H142" s="8" t="s">
        <v>47</v>
      </c>
      <c r="I142" s="8" t="s">
        <v>135</v>
      </c>
      <c r="J142" s="8" t="s">
        <v>226</v>
      </c>
      <c r="K142" s="8" t="s">
        <v>12</v>
      </c>
      <c r="L142" s="37"/>
      <c r="M142" s="37"/>
      <c r="N142" s="37"/>
    </row>
    <row r="143" spans="1:14" s="2" customFormat="1" ht="11.55" x14ac:dyDescent="0.2">
      <c r="A143" s="8" t="s">
        <v>261</v>
      </c>
      <c r="B143" s="9">
        <v>41541</v>
      </c>
      <c r="C143" s="31">
        <f t="shared" si="7"/>
        <v>2013</v>
      </c>
      <c r="D143" s="37"/>
      <c r="E143" s="8" t="s">
        <v>225</v>
      </c>
      <c r="F143" s="8" t="str">
        <f>"05"</f>
        <v>05</v>
      </c>
      <c r="G143" s="8" t="str">
        <f>"01262"</f>
        <v>01262</v>
      </c>
      <c r="H143" s="8" t="s">
        <v>47</v>
      </c>
      <c r="I143" s="8" t="s">
        <v>135</v>
      </c>
      <c r="J143" s="8" t="s">
        <v>226</v>
      </c>
      <c r="K143" s="8" t="s">
        <v>12</v>
      </c>
      <c r="L143" s="37"/>
      <c r="M143" s="37"/>
      <c r="N143" s="37"/>
    </row>
    <row r="144" spans="1:14" s="2" customFormat="1" ht="11.55" x14ac:dyDescent="0.2">
      <c r="A144" s="8"/>
      <c r="B144" s="9">
        <v>41334</v>
      </c>
      <c r="C144" s="31">
        <f t="shared" si="7"/>
        <v>2013</v>
      </c>
      <c r="D144" s="37"/>
      <c r="E144" s="8" t="s">
        <v>139</v>
      </c>
      <c r="F144" s="8" t="str">
        <f t="shared" ref="F144:F149" si="8">"02"</f>
        <v>02</v>
      </c>
      <c r="G144" s="8" t="str">
        <f>"01282"</f>
        <v>01282</v>
      </c>
      <c r="H144" s="8" t="s">
        <v>47</v>
      </c>
      <c r="I144" s="8" t="s">
        <v>112</v>
      </c>
      <c r="J144" s="8" t="s">
        <v>115</v>
      </c>
      <c r="K144" s="8" t="s">
        <v>238</v>
      </c>
      <c r="L144" s="37"/>
      <c r="M144" s="37"/>
      <c r="N144" s="37"/>
    </row>
    <row r="145" spans="1:17" s="2" customFormat="1" ht="23.1" x14ac:dyDescent="0.2">
      <c r="A145" s="8" t="s">
        <v>262</v>
      </c>
      <c r="B145" s="9">
        <v>41567</v>
      </c>
      <c r="C145" s="31">
        <f t="shared" si="7"/>
        <v>2013</v>
      </c>
      <c r="D145" s="37"/>
      <c r="E145" s="8" t="s">
        <v>13</v>
      </c>
      <c r="F145" s="8" t="str">
        <f t="shared" si="8"/>
        <v>02</v>
      </c>
      <c r="G145" s="8" t="str">
        <f>"01007"</f>
        <v>01007</v>
      </c>
      <c r="H145" s="8" t="s">
        <v>47</v>
      </c>
      <c r="I145" s="8" t="s">
        <v>112</v>
      </c>
      <c r="J145" s="8" t="s">
        <v>116</v>
      </c>
      <c r="K145" s="8" t="s">
        <v>12</v>
      </c>
      <c r="L145" s="37"/>
      <c r="M145" s="37"/>
      <c r="N145" s="37"/>
    </row>
    <row r="146" spans="1:17" s="2" customFormat="1" ht="11.55" x14ac:dyDescent="0.2">
      <c r="A146" s="8"/>
      <c r="B146" s="9">
        <v>41030</v>
      </c>
      <c r="C146" s="31">
        <f t="shared" si="7"/>
        <v>2012</v>
      </c>
      <c r="D146" s="37"/>
      <c r="E146" s="8" t="s">
        <v>121</v>
      </c>
      <c r="F146" s="8" t="str">
        <f t="shared" si="8"/>
        <v>02</v>
      </c>
      <c r="G146" s="8" t="str">
        <f>"01012"</f>
        <v>01012</v>
      </c>
      <c r="H146" s="8" t="s">
        <v>47</v>
      </c>
      <c r="I146" s="8" t="s">
        <v>122</v>
      </c>
      <c r="J146" s="8" t="s">
        <v>123</v>
      </c>
      <c r="K146" s="8" t="s">
        <v>12</v>
      </c>
      <c r="L146" s="37"/>
      <c r="M146" s="37"/>
      <c r="N146" s="37"/>
    </row>
    <row r="147" spans="1:17" s="2" customFormat="1" ht="11.55" x14ac:dyDescent="0.2">
      <c r="A147" s="8" t="s">
        <v>261</v>
      </c>
      <c r="B147" s="9">
        <v>41545</v>
      </c>
      <c r="C147" s="31">
        <f t="shared" si="7"/>
        <v>2013</v>
      </c>
      <c r="D147" s="37"/>
      <c r="E147" s="8" t="s">
        <v>109</v>
      </c>
      <c r="F147" s="8" t="str">
        <f t="shared" si="8"/>
        <v>02</v>
      </c>
      <c r="G147" s="8" t="str">
        <f>"01002"</f>
        <v>01002</v>
      </c>
      <c r="H147" s="8" t="s">
        <v>47</v>
      </c>
      <c r="I147" s="8" t="s">
        <v>63</v>
      </c>
      <c r="J147" s="8" t="s">
        <v>110</v>
      </c>
      <c r="K147" s="8" t="s">
        <v>12</v>
      </c>
      <c r="L147" s="37"/>
      <c r="M147" s="37"/>
      <c r="N147" s="37"/>
    </row>
    <row r="148" spans="1:17" s="2" customFormat="1" ht="11.55" x14ac:dyDescent="0.2">
      <c r="A148" s="8"/>
      <c r="B148" s="9">
        <v>41560</v>
      </c>
      <c r="C148" s="31">
        <f t="shared" si="7"/>
        <v>2013</v>
      </c>
      <c r="D148" s="37"/>
      <c r="E148" s="8" t="s">
        <v>139</v>
      </c>
      <c r="F148" s="8" t="str">
        <f t="shared" si="8"/>
        <v>02</v>
      </c>
      <c r="G148" s="8" t="str">
        <f>"01272"</f>
        <v>01272</v>
      </c>
      <c r="H148" s="8" t="s">
        <v>47</v>
      </c>
      <c r="I148" s="8" t="s">
        <v>112</v>
      </c>
      <c r="J148" s="8" t="s">
        <v>113</v>
      </c>
      <c r="K148" s="8" t="s">
        <v>232</v>
      </c>
      <c r="L148" s="37"/>
      <c r="M148" s="37"/>
      <c r="N148" s="37"/>
    </row>
    <row r="149" spans="1:17" s="2" customFormat="1" ht="11.55" x14ac:dyDescent="0.2">
      <c r="A149" s="8"/>
      <c r="B149" s="9">
        <v>41588</v>
      </c>
      <c r="C149" s="31">
        <f t="shared" si="7"/>
        <v>2013</v>
      </c>
      <c r="D149" s="37"/>
      <c r="E149" s="8" t="s">
        <v>139</v>
      </c>
      <c r="F149" s="8" t="str">
        <f t="shared" si="8"/>
        <v>02</v>
      </c>
      <c r="G149" s="8" t="str">
        <f>"01272"</f>
        <v>01272</v>
      </c>
      <c r="H149" s="8" t="s">
        <v>47</v>
      </c>
      <c r="I149" s="8" t="s">
        <v>112</v>
      </c>
      <c r="J149" s="8" t="s">
        <v>113</v>
      </c>
      <c r="K149" s="8" t="s">
        <v>232</v>
      </c>
      <c r="L149" s="37"/>
      <c r="M149" s="37"/>
      <c r="N149" s="37"/>
    </row>
    <row r="150" spans="1:17" s="2" customFormat="1" ht="11.55" x14ac:dyDescent="0.2">
      <c r="A150" s="8" t="s">
        <v>263</v>
      </c>
      <c r="B150" s="10">
        <v>41490</v>
      </c>
      <c r="C150" s="31">
        <f t="shared" si="7"/>
        <v>2013</v>
      </c>
      <c r="D150" s="37"/>
      <c r="E150" s="8" t="s">
        <v>156</v>
      </c>
      <c r="F150" s="8" t="str">
        <f>"04"</f>
        <v>04</v>
      </c>
      <c r="G150" s="8" t="str">
        <f>"01294"</f>
        <v>01294</v>
      </c>
      <c r="H150" s="8" t="s">
        <v>47</v>
      </c>
      <c r="I150" s="8" t="s">
        <v>63</v>
      </c>
      <c r="J150" s="8" t="s">
        <v>108</v>
      </c>
      <c r="K150" s="8" t="s">
        <v>247</v>
      </c>
      <c r="L150" s="37"/>
      <c r="M150" s="37"/>
      <c r="N150" s="37"/>
    </row>
    <row r="151" spans="1:17" s="2" customFormat="1" ht="23.1" x14ac:dyDescent="0.2">
      <c r="A151" s="8" t="s">
        <v>260</v>
      </c>
      <c r="B151" s="9">
        <v>41271</v>
      </c>
      <c r="C151" s="31">
        <f t="shared" si="7"/>
        <v>2012</v>
      </c>
      <c r="D151" s="37"/>
      <c r="E151" s="8" t="s">
        <v>194</v>
      </c>
      <c r="F151" s="8" t="str">
        <f>"02"</f>
        <v>02</v>
      </c>
      <c r="G151" s="8" t="str">
        <f>"01180"</f>
        <v>01180</v>
      </c>
      <c r="H151" s="8" t="s">
        <v>47</v>
      </c>
      <c r="I151" s="8" t="s">
        <v>63</v>
      </c>
      <c r="J151" s="8" t="s">
        <v>108</v>
      </c>
      <c r="K151" s="8" t="s">
        <v>192</v>
      </c>
      <c r="L151" s="37"/>
      <c r="M151" s="37"/>
      <c r="N151" s="37"/>
    </row>
    <row r="152" spans="1:17" s="2" customFormat="1" ht="11.55" x14ac:dyDescent="0.2">
      <c r="A152" s="8"/>
      <c r="B152" s="9">
        <v>41251</v>
      </c>
      <c r="C152" s="31">
        <f t="shared" si="7"/>
        <v>2012</v>
      </c>
      <c r="D152" s="37"/>
      <c r="E152" s="8" t="s">
        <v>231</v>
      </c>
      <c r="F152" s="8" t="str">
        <f>"03"</f>
        <v>03</v>
      </c>
      <c r="G152" s="8" t="str">
        <f>"01270"</f>
        <v>01270</v>
      </c>
      <c r="H152" s="8" t="s">
        <v>47</v>
      </c>
      <c r="I152" s="8" t="s">
        <v>135</v>
      </c>
      <c r="J152" s="8" t="s">
        <v>226</v>
      </c>
      <c r="K152" s="8" t="s">
        <v>230</v>
      </c>
      <c r="L152" s="37"/>
      <c r="M152" s="37"/>
      <c r="N152" s="37"/>
    </row>
    <row r="153" spans="1:17" s="2" customFormat="1" ht="11.55" x14ac:dyDescent="0.2">
      <c r="A153" s="8"/>
      <c r="B153" s="10">
        <v>40520</v>
      </c>
      <c r="C153" s="31">
        <f t="shared" si="7"/>
        <v>2010</v>
      </c>
      <c r="D153" s="37"/>
      <c r="E153" s="8" t="s">
        <v>105</v>
      </c>
      <c r="F153" s="8" t="str">
        <f>"02"</f>
        <v>02</v>
      </c>
      <c r="G153" s="8" t="str">
        <f>"00998"</f>
        <v>00998</v>
      </c>
      <c r="H153" s="8" t="s">
        <v>47</v>
      </c>
      <c r="I153" s="8" t="s">
        <v>63</v>
      </c>
      <c r="J153" s="8" t="s">
        <v>106</v>
      </c>
      <c r="K153" s="8" t="s">
        <v>12</v>
      </c>
      <c r="L153" s="37"/>
      <c r="M153" s="37"/>
      <c r="N153" s="37"/>
    </row>
    <row r="154" spans="1:17" s="2" customFormat="1" ht="11.55" x14ac:dyDescent="0.2">
      <c r="A154" s="8" t="s">
        <v>263</v>
      </c>
      <c r="B154" s="12">
        <v>41424</v>
      </c>
      <c r="C154" s="31">
        <f t="shared" si="7"/>
        <v>2013</v>
      </c>
      <c r="D154" s="37"/>
      <c r="E154" s="8" t="s">
        <v>215</v>
      </c>
      <c r="F154" s="8" t="str">
        <f>"02"</f>
        <v>02</v>
      </c>
      <c r="G154" s="8" t="str">
        <f>"01231"</f>
        <v>01231</v>
      </c>
      <c r="H154" s="8" t="s">
        <v>47</v>
      </c>
      <c r="I154" s="8" t="s">
        <v>118</v>
      </c>
      <c r="J154" s="8" t="s">
        <v>124</v>
      </c>
      <c r="K154" s="8" t="s">
        <v>214</v>
      </c>
      <c r="L154" s="37"/>
      <c r="M154" s="37"/>
      <c r="N154" s="37"/>
    </row>
    <row r="155" spans="1:17" s="2" customFormat="1" ht="11.55" x14ac:dyDescent="0.2">
      <c r="A155" s="8"/>
      <c r="B155" s="12">
        <v>41495</v>
      </c>
      <c r="C155" s="31">
        <f t="shared" si="7"/>
        <v>2013</v>
      </c>
      <c r="D155" s="37"/>
      <c r="E155" s="8" t="s">
        <v>13</v>
      </c>
      <c r="F155" s="8" t="str">
        <f>"02"</f>
        <v>02</v>
      </c>
      <c r="G155" s="8" t="str">
        <f>"01208"</f>
        <v>01208</v>
      </c>
      <c r="H155" s="8" t="s">
        <v>47</v>
      </c>
      <c r="I155" s="8" t="s">
        <v>118</v>
      </c>
      <c r="J155" s="8" t="s">
        <v>119</v>
      </c>
      <c r="K155" s="8" t="s">
        <v>202</v>
      </c>
      <c r="L155" s="37"/>
      <c r="M155" s="37"/>
      <c r="N155" s="37"/>
    </row>
    <row r="156" spans="1:17" s="2" customFormat="1" ht="23.1" x14ac:dyDescent="0.2">
      <c r="A156" s="8" t="s">
        <v>260</v>
      </c>
      <c r="B156" s="10">
        <v>41084</v>
      </c>
      <c r="C156" s="31">
        <f t="shared" si="7"/>
        <v>2012</v>
      </c>
      <c r="D156" s="37"/>
      <c r="E156" s="8" t="s">
        <v>139</v>
      </c>
      <c r="F156" s="8" t="str">
        <f>"02"</f>
        <v>02</v>
      </c>
      <c r="G156" s="8" t="str">
        <f>"01212"</f>
        <v>01212</v>
      </c>
      <c r="H156" s="8" t="s">
        <v>47</v>
      </c>
      <c r="I156" s="8" t="s">
        <v>118</v>
      </c>
      <c r="J156" s="8" t="s">
        <v>119</v>
      </c>
      <c r="K156" s="8" t="s">
        <v>205</v>
      </c>
      <c r="L156" s="37"/>
      <c r="M156" s="37"/>
      <c r="N156" s="37"/>
    </row>
    <row r="157" spans="1:17" s="2" customFormat="1" ht="23.1" x14ac:dyDescent="0.2">
      <c r="A157" s="8" t="s">
        <v>260</v>
      </c>
      <c r="B157" s="10">
        <v>41406</v>
      </c>
      <c r="C157" s="31">
        <f t="shared" si="7"/>
        <v>2013</v>
      </c>
      <c r="D157" s="37"/>
      <c r="E157" s="8" t="s">
        <v>32</v>
      </c>
      <c r="F157" s="8" t="str">
        <f>"03"</f>
        <v>03</v>
      </c>
      <c r="G157" s="8" t="str">
        <f>"01178"</f>
        <v>01178</v>
      </c>
      <c r="H157" s="8" t="s">
        <v>47</v>
      </c>
      <c r="I157" s="8" t="s">
        <v>63</v>
      </c>
      <c r="J157" s="8" t="s">
        <v>106</v>
      </c>
      <c r="K157" s="8" t="s">
        <v>191</v>
      </c>
      <c r="L157" s="37"/>
      <c r="M157" s="37"/>
      <c r="N157" s="37"/>
    </row>
    <row r="158" spans="1:17" s="2" customFormat="1" ht="23.1" x14ac:dyDescent="0.2">
      <c r="A158" s="8" t="s">
        <v>262</v>
      </c>
      <c r="B158" s="9">
        <v>41398</v>
      </c>
      <c r="C158" s="31">
        <f t="shared" si="7"/>
        <v>2013</v>
      </c>
      <c r="D158" s="37"/>
      <c r="E158" s="8" t="s">
        <v>160</v>
      </c>
      <c r="F158" s="8" t="str">
        <f>"03"</f>
        <v>03</v>
      </c>
      <c r="G158" s="8" t="str">
        <f>"01115"</f>
        <v>01115</v>
      </c>
      <c r="H158" s="8" t="s">
        <v>47</v>
      </c>
      <c r="I158" s="8" t="s">
        <v>63</v>
      </c>
      <c r="J158" s="8" t="s">
        <v>110</v>
      </c>
      <c r="K158" s="8" t="s">
        <v>165</v>
      </c>
      <c r="L158" s="37"/>
      <c r="M158" s="37"/>
      <c r="N158" s="37"/>
    </row>
    <row r="159" spans="1:17" s="2" customFormat="1" ht="11.55" x14ac:dyDescent="0.2">
      <c r="A159" s="8" t="s">
        <v>263</v>
      </c>
      <c r="B159" s="9">
        <v>41396</v>
      </c>
      <c r="C159" s="31">
        <f t="shared" si="7"/>
        <v>2013</v>
      </c>
      <c r="D159" s="37"/>
      <c r="E159" s="8" t="s">
        <v>32</v>
      </c>
      <c r="F159" s="8" t="str">
        <f>"03"</f>
        <v>03</v>
      </c>
      <c r="G159" s="8" t="str">
        <f>"01186"</f>
        <v>01186</v>
      </c>
      <c r="H159" s="8" t="s">
        <v>47</v>
      </c>
      <c r="I159" s="8" t="s">
        <v>63</v>
      </c>
      <c r="J159" s="8" t="s">
        <v>110</v>
      </c>
      <c r="K159" s="8" t="s">
        <v>196</v>
      </c>
      <c r="L159" s="37"/>
      <c r="M159" s="37"/>
      <c r="N159" s="37"/>
    </row>
    <row r="160" spans="1:17" ht="11.55" x14ac:dyDescent="0.2">
      <c r="A160" s="8"/>
      <c r="B160" s="10">
        <v>41203</v>
      </c>
      <c r="C160" s="31">
        <f t="shared" si="7"/>
        <v>2012</v>
      </c>
      <c r="D160" s="37"/>
      <c r="E160" s="8" t="s">
        <v>143</v>
      </c>
      <c r="F160" s="8" t="str">
        <f>"03"</f>
        <v>03</v>
      </c>
      <c r="G160" s="8" t="str">
        <f>"01215"</f>
        <v>01215</v>
      </c>
      <c r="H160" s="8" t="s">
        <v>47</v>
      </c>
      <c r="I160" s="8" t="s">
        <v>118</v>
      </c>
      <c r="J160" s="8" t="s">
        <v>120</v>
      </c>
      <c r="K160" s="8" t="s">
        <v>207</v>
      </c>
      <c r="L160" s="37"/>
      <c r="M160" s="37"/>
      <c r="N160" s="37"/>
      <c r="O160" s="2"/>
      <c r="P160" s="2"/>
      <c r="Q160" s="2"/>
    </row>
    <row r="161" spans="1:17" ht="23.1" x14ac:dyDescent="0.2">
      <c r="A161" s="8" t="s">
        <v>260</v>
      </c>
      <c r="B161" s="10">
        <v>41560</v>
      </c>
      <c r="C161" s="31">
        <f t="shared" si="7"/>
        <v>2013</v>
      </c>
      <c r="D161" s="37"/>
      <c r="E161" s="8" t="s">
        <v>32</v>
      </c>
      <c r="F161" s="8" t="str">
        <f>"03"</f>
        <v>03</v>
      </c>
      <c r="G161" s="8" t="str">
        <f>"01216"</f>
        <v>01216</v>
      </c>
      <c r="H161" s="8" t="s">
        <v>47</v>
      </c>
      <c r="I161" s="8" t="s">
        <v>118</v>
      </c>
      <c r="J161" s="8" t="s">
        <v>120</v>
      </c>
      <c r="K161" s="8" t="s">
        <v>208</v>
      </c>
      <c r="L161" s="37"/>
      <c r="M161" s="37"/>
      <c r="N161" s="37"/>
      <c r="O161" s="2"/>
      <c r="P161" s="2"/>
      <c r="Q161" s="2"/>
    </row>
    <row r="162" spans="1:17" ht="11.55" x14ac:dyDescent="0.2">
      <c r="A162" s="8"/>
      <c r="B162" s="9">
        <v>41296</v>
      </c>
      <c r="C162" s="31">
        <f t="shared" si="7"/>
        <v>2013</v>
      </c>
      <c r="D162" s="37"/>
      <c r="E162" s="8" t="s">
        <v>18</v>
      </c>
      <c r="F162" s="8" t="str">
        <f>"02"</f>
        <v>02</v>
      </c>
      <c r="G162" s="8" t="str">
        <f>"00352"</f>
        <v>00352</v>
      </c>
      <c r="H162" s="8" t="s">
        <v>19</v>
      </c>
      <c r="I162" s="8" t="s">
        <v>19</v>
      </c>
      <c r="J162" s="8" t="s">
        <v>12</v>
      </c>
      <c r="K162" s="8" t="s">
        <v>12</v>
      </c>
      <c r="L162" s="37"/>
      <c r="M162" s="37"/>
      <c r="N162" s="37"/>
      <c r="O162" s="2"/>
      <c r="P162" s="2"/>
      <c r="Q162" s="2"/>
    </row>
    <row r="163" spans="1:17" ht="11.55" x14ac:dyDescent="0.2">
      <c r="A163" s="8"/>
      <c r="B163" s="9">
        <v>40622</v>
      </c>
      <c r="C163" s="31">
        <f t="shared" si="7"/>
        <v>2011</v>
      </c>
      <c r="D163" s="37"/>
      <c r="E163" s="8" t="s">
        <v>23</v>
      </c>
      <c r="F163" s="8" t="str">
        <f>"04"</f>
        <v>04</v>
      </c>
      <c r="G163" s="8" t="str">
        <f>"00353"</f>
        <v>00353</v>
      </c>
      <c r="H163" s="8" t="s">
        <v>24</v>
      </c>
      <c r="I163" s="8" t="s">
        <v>24</v>
      </c>
      <c r="J163" s="8" t="s">
        <v>12</v>
      </c>
      <c r="K163" s="8" t="s">
        <v>12</v>
      </c>
      <c r="L163" s="37"/>
      <c r="M163" s="37"/>
      <c r="N163" s="37"/>
      <c r="O163" s="2"/>
      <c r="P163" s="2"/>
      <c r="Q163" s="2"/>
    </row>
    <row r="165" spans="1:17" x14ac:dyDescent="0.2">
      <c r="A165" s="39" t="s">
        <v>259</v>
      </c>
      <c r="B165" s="39"/>
      <c r="C165" s="39"/>
      <c r="D165" s="39"/>
      <c r="E165" s="39"/>
      <c r="F165" s="39"/>
      <c r="G165" s="39"/>
      <c r="H165" s="39"/>
      <c r="I165" s="39"/>
      <c r="J165" s="39"/>
    </row>
  </sheetData>
  <sortState ref="A2:N163">
    <sortCondition ref="H2:H163"/>
  </sortState>
  <mergeCells count="1">
    <mergeCell ref="A165:J165"/>
  </mergeCells>
  <pageMargins left="0.25" right="0.25" top="0.75" bottom="0.75" header="0.3" footer="0.3"/>
  <pageSetup paperSize="17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3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3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8E7E52B5-DBEE-4EB4-9110-68707129E283}"/>
</file>

<file path=customXml/itemProps2.xml><?xml version="1.0" encoding="utf-8"?>
<ds:datastoreItem xmlns:ds="http://schemas.openxmlformats.org/officeDocument/2006/customXml" ds:itemID="{813EA6F4-A608-4B73-AA66-7B1D3AC3065C}"/>
</file>

<file path=customXml/itemProps3.xml><?xml version="1.0" encoding="utf-8"?>
<ds:datastoreItem xmlns:ds="http://schemas.openxmlformats.org/officeDocument/2006/customXml" ds:itemID="{7EE48AE1-22B8-40E3-B2B0-E9D26697FC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Regular Vacant PCNs (3)</vt:lpstr>
      <vt:lpstr>Regular Vacant PCNs (2)</vt:lpstr>
      <vt:lpstr>vacancies by group</vt:lpstr>
      <vt:lpstr>vacancy by phase</vt:lpstr>
      <vt:lpstr>vacancy by year</vt:lpstr>
      <vt:lpstr>Regular Vacant PCNs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Vacancies 12_09_13 (2) from HR.xlsx</dc:title>
  <dc:creator>Clifford,Catherine A</dc:creator>
  <cp:lastModifiedBy>Nagai,Carol A</cp:lastModifiedBy>
  <cp:lastPrinted>2013-12-10T01:32:11Z</cp:lastPrinted>
  <dcterms:created xsi:type="dcterms:W3CDTF">2013-12-04T16:27:28Z</dcterms:created>
  <dcterms:modified xsi:type="dcterms:W3CDTF">2014-03-25T19:35:00Z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